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Master Plans\Impact Fee\Roadway\"/>
    </mc:Choice>
  </mc:AlternateContent>
  <xr:revisionPtr revIDLastSave="0" documentId="13_ncr:1_{701FA81B-B9D3-4DF3-93A9-F0304F640ADF}" xr6:coauthVersionLast="47" xr6:coauthVersionMax="47" xr10:uidLastSave="{00000000-0000-0000-0000-000000000000}"/>
  <workbookProtection workbookAlgorithmName="SHA-512" workbookHashValue="yrtsCPwgpULWB7L2/u69mQSyuwK6aM7rR8+Fl2+wDvt6dH5y5NJQYC7EdPyjeVS/GwHunzYSZ0dzgcmk6y6FVg==" workbookSaltValue="M5TclEuySuzPwLvoGK0ZYQ==" workbookSpinCount="100000" lockStructure="1"/>
  <bookViews>
    <workbookView xWindow="-108" yWindow="-108" windowWidth="23256" windowHeight="12576" xr2:uid="{D477ED9B-2F03-443A-93CE-30AAD1812E72}"/>
  </bookViews>
  <sheets>
    <sheet name="Estimator Worksheet" sheetId="1" r:id="rId1"/>
    <sheet name="Service_Areas" sheetId="12" r:id="rId2"/>
    <sheet name="W_WW" sheetId="9" state="hidden" r:id="rId3"/>
    <sheet name="RIF_Collection" sheetId="13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F">#REF!</definedName>
    <definedName name="\N">#REF!</definedName>
    <definedName name="\P">#REF!</definedName>
    <definedName name="\R">#REF!</definedName>
    <definedName name="\X">#REF!</definedName>
    <definedName name="_________ebb1">[1]English!$IH$30</definedName>
    <definedName name="_________ebb2">[1]English!$II$30</definedName>
    <definedName name="_________ecc1">[1]English!$IK$30</definedName>
    <definedName name="_________ecc2">[1]English!$IL$30</definedName>
    <definedName name="_________mb1">[1]Metric!$IH$30</definedName>
    <definedName name="_________mb2">[1]Metric!$II$30</definedName>
    <definedName name="_________mc1">[1]Metric!$IK$30</definedName>
    <definedName name="_________mc2">[1]Metric!$IL$30</definedName>
    <definedName name="________ebb1">[1]English!$IH$30</definedName>
    <definedName name="________ebb2">[1]English!$II$30</definedName>
    <definedName name="________ecc1">[1]English!$IK$30</definedName>
    <definedName name="________ecc2">[1]English!$IL$30</definedName>
    <definedName name="________mb1">[1]Metric!$IH$30</definedName>
    <definedName name="________mb2">[1]Metric!$II$30</definedName>
    <definedName name="________mc1">[1]Metric!$IK$30</definedName>
    <definedName name="________mc2">[1]Metric!$IL$30</definedName>
    <definedName name="_______ebb1">[1]English!$IH$30</definedName>
    <definedName name="_______ebb2">[1]English!$II$30</definedName>
    <definedName name="_______ecc1">[1]English!$IK$30</definedName>
    <definedName name="_______ecc2">[1]English!$IL$30</definedName>
    <definedName name="_______mb1">[1]Metric!$IH$30</definedName>
    <definedName name="_______mb2">[1]Metric!$II$30</definedName>
    <definedName name="_______mc1">[1]Metric!$IK$30</definedName>
    <definedName name="_______mc2">[1]Metric!$IL$30</definedName>
    <definedName name="______ebb1">[2]English!$IH$30</definedName>
    <definedName name="______ebb2">[2]English!$II$30</definedName>
    <definedName name="______ecc1">[2]English!$IK$30</definedName>
    <definedName name="______ecc2">[2]English!$IL$30</definedName>
    <definedName name="______mb1">[2]Metric!$IH$30</definedName>
    <definedName name="______mb2">[2]Metric!$II$30</definedName>
    <definedName name="______mc1">[2]Metric!$IK$30</definedName>
    <definedName name="______mc2">[2]Metric!$IL$30</definedName>
    <definedName name="_____ebb1">[2]English!$IH$30</definedName>
    <definedName name="_____ebb2">[2]English!$II$30</definedName>
    <definedName name="_____ecc1">[2]English!$IK$30</definedName>
    <definedName name="_____ecc2">[2]English!$IL$30</definedName>
    <definedName name="_____mb1">[2]Metric!$IH$30</definedName>
    <definedName name="_____mb2">[2]Metric!$II$30</definedName>
    <definedName name="_____mc1">[2]Metric!$IK$30</definedName>
    <definedName name="_____mc2">[2]Metric!$IL$30</definedName>
    <definedName name="____ebb1">[2]English!$IH$30</definedName>
    <definedName name="____ebb2">[2]English!$II$30</definedName>
    <definedName name="____ecc1">[2]English!$IK$30</definedName>
    <definedName name="____ecc2">[2]English!$IL$30</definedName>
    <definedName name="____mb1">[2]Metric!$IH$30</definedName>
    <definedName name="____mb2">[2]Metric!$II$30</definedName>
    <definedName name="____mc1">[2]Metric!$IK$30</definedName>
    <definedName name="____mc2">[2]Metric!$IL$30</definedName>
    <definedName name="___ebb1">[2]English!$IH$30</definedName>
    <definedName name="___ebb2">[2]English!$II$30</definedName>
    <definedName name="___ecc1">[2]English!$IK$30</definedName>
    <definedName name="___ecc2">[2]English!$IL$30</definedName>
    <definedName name="___mb1">[2]Metric!$IH$30</definedName>
    <definedName name="___mb2">[2]Metric!$II$30</definedName>
    <definedName name="___mc1">[2]Metric!$IK$30</definedName>
    <definedName name="___mc2">[2]Metric!$IL$30</definedName>
    <definedName name="__ebb1">[2]English!$IH$30</definedName>
    <definedName name="__ebb2">[2]English!$II$30</definedName>
    <definedName name="__ecc1">[2]English!$IK$30</definedName>
    <definedName name="__ecc2">[2]English!$IL$30</definedName>
    <definedName name="__mb1">[2]Metric!$IH$30</definedName>
    <definedName name="__mb2">[2]Metric!$II$30</definedName>
    <definedName name="__mc1">[2]Metric!$IK$30</definedName>
    <definedName name="__mc2">[2]Metric!$IL$30</definedName>
    <definedName name="_10__123Graph_ECHART_1" hidden="1">[3]Artplan_AM1!$I$83:$I$91</definedName>
    <definedName name="_12__123Graph_CCHART_1" hidden="1">[4]Artplan_AM1!$G$83:$G$91</definedName>
    <definedName name="_12__123Graph_ECHART_2" hidden="1">[3]Artplan_AM1!$I$92:$I$101</definedName>
    <definedName name="_14__123Graph_LBL_ACHART_1" hidden="1">[3]Artplan_AM1!$F$83:$F$88</definedName>
    <definedName name="_16__123Graph_CCHART_2" hidden="1">[4]Artplan_AM1!$G$92:$G$101</definedName>
    <definedName name="_16__123Graph_LBL_ACHART_2" hidden="1">[3]Artplan_AM1!$F$92:$F$101</definedName>
    <definedName name="_18__123Graph_LBL_CCHART_1" hidden="1">[3]Artplan_AM1!$G$83:$G$91</definedName>
    <definedName name="_2__123Graph_ACHART_1" hidden="1">[3]Artplan_AM1!$F$83:$F$91</definedName>
    <definedName name="_20__123Graph_ECHART_1" hidden="1">[4]Artplan_AM1!$I$83:$I$91</definedName>
    <definedName name="_20__123Graph_LBL_CCHART_2" hidden="1">[3]Artplan_AM1!$G$92:$G$101</definedName>
    <definedName name="_22__123Graph_LBL_ECHART_1" hidden="1">[3]Artplan_AM1!$I$83:$I$91</definedName>
    <definedName name="_24__123Graph_ECHART_2" hidden="1">[4]Artplan_AM1!$I$92:$I$101</definedName>
    <definedName name="_24__123Graph_LBL_ECHART_2" hidden="1">[3]Artplan_AM1!$I$92:$I$101</definedName>
    <definedName name="_26__123Graph_XCHART_1" hidden="1">[3]Artplan_AM1!$B$83:$B$101</definedName>
    <definedName name="_28__123Graph_LBL_ACHART_1" hidden="1">[4]Artplan_AM1!$F$83:$F$88</definedName>
    <definedName name="_28__123Graph_XCHART_2" hidden="1">[3]Artplan_AM1!$B$92:$B$101</definedName>
    <definedName name="_32__123Graph_LBL_ACHART_2" hidden="1">[4]Artplan_AM1!$F$92:$F$101</definedName>
    <definedName name="_36__123Graph_LBL_CCHART_1" hidden="1">[4]Artplan_AM1!$G$83:$G$91</definedName>
    <definedName name="_4__123Graph_ACHART_1" hidden="1">[4]Artplan_AM1!$F$83:$F$91</definedName>
    <definedName name="_4__123Graph_ACHART_2" hidden="1">[3]Artplan_AM1!$F$92:$F$101</definedName>
    <definedName name="_40__123Graph_LBL_CCHART_2" hidden="1">[4]Artplan_AM1!$G$92:$G$101</definedName>
    <definedName name="_44__123Graph_LBL_ECHART_1" hidden="1">[4]Artplan_AM1!$I$83:$I$91</definedName>
    <definedName name="_48__123Graph_LBL_ECHART_2" hidden="1">[4]Artplan_AM1!$I$92:$I$101</definedName>
    <definedName name="_52__123Graph_XCHART_1" hidden="1">[4]Artplan_AM1!$B$83:$B$101</definedName>
    <definedName name="_56__123Graph_XCHART_2" hidden="1">[4]Artplan_AM1!$B$92:$B$101</definedName>
    <definedName name="_6__123Graph_CCHART_1" hidden="1">[3]Artplan_AM1!$G$83:$G$91</definedName>
    <definedName name="_8__123Graph_ACHART_2" hidden="1">[4]Artplan_AM1!$F$92:$F$101</definedName>
    <definedName name="_8__123Graph_CCHART_2" hidden="1">[3]Artplan_AM1!$G$92:$G$101</definedName>
    <definedName name="_bib">#REF!</definedName>
    <definedName name="_ebb1">[2]English!$IH$30</definedName>
    <definedName name="_ebb2">[2]English!$II$30</definedName>
    <definedName name="_ecc1">[2]English!$IK$30</definedName>
    <definedName name="_ecc2">[2]English!$IL$30</definedName>
    <definedName name="_Fill" hidden="1">#REF!</definedName>
    <definedName name="_Key1" hidden="1">#REF!</definedName>
    <definedName name="_Key2" hidden="1">#REF!</definedName>
    <definedName name="_mb1">[2]Metric!$IH$30</definedName>
    <definedName name="_mb2">[2]Metric!$II$30</definedName>
    <definedName name="_mc1">[2]Metric!$IK$30</definedName>
    <definedName name="_mc2">[2]Metric!$IL$30</definedName>
    <definedName name="_Order1" hidden="1">0</definedName>
    <definedName name="_Order2" hidden="1">0</definedName>
    <definedName name="_Sort" hidden="1">#REF!</definedName>
    <definedName name="a">#REF!</definedName>
    <definedName name="AACOMMENTS">#REF!</definedName>
    <definedName name="AADT">#REF!</definedName>
    <definedName name="ABOUT">#REF!</definedName>
    <definedName name="ADT">[5]Capacity!$B$5:$H$17</definedName>
    <definedName name="am_in">[6]Trip_Gen!$F$44</definedName>
    <definedName name="am_out">[6]Trip_Gen!$G$44</definedName>
    <definedName name="ART_LOS">#REF!</definedName>
    <definedName name="ART_LOS2">#REF!</definedName>
    <definedName name="ART_LOS3">#REF!</definedName>
    <definedName name="ART_TYPE">#REF!</definedName>
    <definedName name="ASAT">#REF!</definedName>
    <definedName name="AT">#REF!</definedName>
    <definedName name="AVG_VC">#REF!</definedName>
    <definedName name="AVGPK">#REF!</definedName>
    <definedName name="BLANKLINE">'[7]OPA SS'!#REF!</definedName>
    <definedName name="BTIME">#REF!</definedName>
    <definedName name="Bust">#REF!</definedName>
    <definedName name="capacity">#REF!</definedName>
    <definedName name="capacity1">#REF!</definedName>
    <definedName name="Card">#REF!</definedName>
    <definedName name="CIP">#REF!</definedName>
    <definedName name="CL1_LOS_TABLE">#REF!</definedName>
    <definedName name="CL1_RUN_TABLE">#REF!</definedName>
    <definedName name="CL2_LOS_TABLE">#REF!</definedName>
    <definedName name="CL2_RUN_TABLE">#REF!</definedName>
    <definedName name="CL3_LOS_TABLE">#REF!</definedName>
    <definedName name="CL3_RUN_TABLE">#REF!</definedName>
    <definedName name="CL4_LOS_TABLE">#REF!</definedName>
    <definedName name="CLASS">#REF!</definedName>
    <definedName name="Continue">#REF!</definedName>
    <definedName name="Cost">#REF!</definedName>
    <definedName name="COUNTER">#REF!</definedName>
    <definedName name="CriticalGap_Gc">'[8]Figure 2-5.  2 lane (metric)'!$II$24</definedName>
    <definedName name="CrossSections">'[9]Summary of Roadway Costs'!$B$3:$B$18</definedName>
    <definedName name="CTIME">#REF!</definedName>
    <definedName name="CURVES">#REF!</definedName>
    <definedName name="CURVES2">#REF!</definedName>
    <definedName name="CYCLE">#REF!</definedName>
    <definedName name="d">#REF!</definedName>
    <definedName name="D1_">#REF!</definedName>
    <definedName name="D2_">#REF!</definedName>
    <definedName name="DAILY">#REF!</definedName>
    <definedName name="DF">#REF!</definedName>
    <definedName name="DFACT">#REF!</definedName>
    <definedName name="DIRECTIONS">#REF!</definedName>
    <definedName name="Documents_array">#REF!</definedName>
    <definedName name="DTIME">#REF!</definedName>
    <definedName name="eB_parm">[2]English!$II$11</definedName>
    <definedName name="ebb0">[2]English!$IJ$30</definedName>
    <definedName name="eC_parm">[2]English!$II$12</definedName>
    <definedName name="ecc0">[2]English!$IM$30</definedName>
    <definedName name="eCriticalGap_Gc">'[8]Figure 2-5.  2 lane (English)'!$II$24</definedName>
    <definedName name="ef">'[8]Figure 2-5.  2 lane (English)'!$IL$7</definedName>
    <definedName name="eLT_percent">'[8]Figure 2-5.  2 lane (English)'!$II$7</definedName>
    <definedName name="eR_type">[2]English!$II$9</definedName>
    <definedName name="erho">'[8]Figure 2-5.  2 lane (English)'!$IL$6</definedName>
    <definedName name="eServ_rate">'[8]Figure 2-5.  2 lane (English)'!$IL$9</definedName>
    <definedName name="eSpeed">[2]English!$II$6</definedName>
    <definedName name="ETIME">#REF!</definedName>
    <definedName name="eTime_t1">'[8]Figure 2-5.  2 lane (English)'!$II$23</definedName>
    <definedName name="eTime_te">'[8]Figure 2-5.  2 lane (English)'!$II$25</definedName>
    <definedName name="eTime_tw">'[8]Figure 2-5.  2 lane (English)'!$IL$8</definedName>
    <definedName name="eVol_MJ">[2]English!$II$7</definedName>
    <definedName name="eVol_RT">[2]English!$II$8</definedName>
    <definedName name="eVolume_Va">'[8]Figure 2-5.  2 lane (English)'!$IL$10</definedName>
    <definedName name="eVolume_Vo">'[8]Figure 2-5.  2 lane (English)'!$II$9</definedName>
    <definedName name="f">'[8]Figure 2-5.  2 lane (metric)'!$IL$7</definedName>
    <definedName name="fadfadf">#REF!</definedName>
    <definedName name="fCriticalGap_Gc">'[10]Left Turn Bay into site_future'!$II$24</definedName>
    <definedName name="ff">'[10]Left Turn Bay into site_future'!$IL$7</definedName>
    <definedName name="FILLERA">#REF!</definedName>
    <definedName name="FILLERB">#REF!</definedName>
    <definedName name="FILLERC">#REF!</definedName>
    <definedName name="FILLERD">#REF!</definedName>
    <definedName name="FILLERE">#REF!</definedName>
    <definedName name="FIXA">#REF!</definedName>
    <definedName name="FIXB">#REF!</definedName>
    <definedName name="FIXC">#REF!</definedName>
    <definedName name="FIXD">#REF!</definedName>
    <definedName name="FIXE">#REF!</definedName>
    <definedName name="fortyfoot">#REF!</definedName>
    <definedName name="frho">'[10]Left Turn Bay into site_future'!$IL$6</definedName>
    <definedName name="fServ_rate">'[10]Left Turn Bay into site_future'!$IL$10</definedName>
    <definedName name="fTime_t1">'[10]Left Turn Bay into site_future'!$II$23</definedName>
    <definedName name="fVolume_Va">'[10]Left Turn Bay into site_future'!$II$7</definedName>
    <definedName name="fVolume_Vo">'[10]Left Turn Bay into site_future'!$II$8</definedName>
    <definedName name="G_C">#REF!</definedName>
    <definedName name="h">#REF!</definedName>
    <definedName name="Hello">#REF!</definedName>
    <definedName name="hh">#REF!</definedName>
    <definedName name="I">#REF!</definedName>
    <definedName name="INT_1">#REF!</definedName>
    <definedName name="INT_2">#REF!</definedName>
    <definedName name="INT_3">#REF!</definedName>
    <definedName name="INT_4">#REF!</definedName>
    <definedName name="INT_5">#REF!</definedName>
    <definedName name="INT_6">#REF!</definedName>
    <definedName name="INTERSEC_LOS">#REF!</definedName>
    <definedName name="k">#REF!</definedName>
    <definedName name="KFACT">#REF!</definedName>
    <definedName name="KMIN">#REF!</definedName>
    <definedName name="KMINTAB">#REF!</definedName>
    <definedName name="LandUse" localSheetId="3">'[11]ITE Trip Rates'!$C$7:$C$88</definedName>
    <definedName name="LandUse">#REF!</definedName>
    <definedName name="LandUses">'[9]Land Use Chart'!$A$3:$A$80</definedName>
    <definedName name="LINK">'[7]OPA SS'!#REF!</definedName>
    <definedName name="List">#REF!</definedName>
    <definedName name="LNS">#REF!</definedName>
    <definedName name="LT_percent">'[8]Figure 2-5.  2 lane (metric)'!$II$7</definedName>
    <definedName name="LU_Name">[9]Proportionality!$AZ$100:$AZ$181</definedName>
    <definedName name="M">#REF!</definedName>
    <definedName name="MAJ_PROJ">#REF!</definedName>
    <definedName name="mB_parm">[2]Metric!$II$11</definedName>
    <definedName name="mb0">[2]Metric!$IJ$30</definedName>
    <definedName name="mC_parm">[2]Metric!$II$12</definedName>
    <definedName name="mc0">[2]Metric!$IM$30</definedName>
    <definedName name="MED_FACT">#REF!</definedName>
    <definedName name="meters" localSheetId="3">[12]W_WW!$B$6:$B$15</definedName>
    <definedName name="meters">W_WW!$B$6:$B$15</definedName>
    <definedName name="mSpeed">[2]Metric!$II$6</definedName>
    <definedName name="MTAB">#REF!</definedName>
    <definedName name="mVol_MJ">[2]Metric!$II$7</definedName>
    <definedName name="mVol_RT">[2]Metric!$II$8</definedName>
    <definedName name="NEW" localSheetId="3">#REF!</definedName>
    <definedName name="NEW">#REF!</definedName>
    <definedName name="New_Road">#REF!</definedName>
    <definedName name="Newline">'[7]OPA SS'!#REF!</definedName>
    <definedName name="od" hidden="1">255</definedName>
    <definedName name="one" hidden="1">[13]Artplan_AM1!$F$83:$F$91</definedName>
    <definedName name="PCE">#REF!</definedName>
    <definedName name="PFTABLE">#REF!</definedName>
    <definedName name="PFTABLE2">#REF!</definedName>
    <definedName name="PFTABLE3">#REF!</definedName>
    <definedName name="PHF">#REF!</definedName>
    <definedName name="PKDIR">#REF!</definedName>
    <definedName name="PKFDOT">#REF!</definedName>
    <definedName name="pm_in">[6]Trip_Gen!$I$44</definedName>
    <definedName name="pm_out">[6]Trip_Gen!$J$44</definedName>
    <definedName name="_xlnm.Print_Area" localSheetId="0">'Estimator Worksheet'!$B$2:$M$59</definedName>
    <definedName name="_xlnm.Print_Area" localSheetId="3">RIF_Collection!$B$1:$R$95</definedName>
    <definedName name="_xlnm.Print_Area" localSheetId="2">W_WW!$B$3:$F$15</definedName>
    <definedName name="_xlnm.Print_Area">#REF!</definedName>
    <definedName name="Print_Area2">#REF!</definedName>
    <definedName name="Print1">'[7]OPA SS'!#REF!</definedName>
    <definedName name="PRINT2">#REF!</definedName>
    <definedName name="printa">#REF!</definedName>
    <definedName name="_xlnm.Recorder">#REF!</definedName>
    <definedName name="REGNO">[14]Sheet2!$A$1:$B$32</definedName>
    <definedName name="REPORT">'[7]OPA SS'!#REF!</definedName>
    <definedName name="reporttttt">[15]GR_98!#REF!</definedName>
    <definedName name="rho">'[8]Figure 2-5.  2 lane (metric)'!$IL$6</definedName>
    <definedName name="RURAL_LOS">#REF!</definedName>
    <definedName name="SA" localSheetId="3">'[12]Estimator Worksheet'!$Q$19:$Q$27</definedName>
    <definedName name="SA">'Estimator Worksheet'!$Q$20:$Q$28</definedName>
    <definedName name="sat_in">[6]Trip_Gen!$L$44</definedName>
    <definedName name="sat_out">[6]Trip_Gen!$M$44</definedName>
    <definedName name="serv_rate">'[8]Figure 2-5.  2 lane (metric)'!$IL$9</definedName>
    <definedName name="SIGTYPE">#REF!</definedName>
    <definedName name="SORT">'[7]OPA SS'!#REF!</definedName>
    <definedName name="Speed">'[8]Figure 2-5.  2 lane (metric)'!$II$6</definedName>
    <definedName name="SPEED_A">#REF!</definedName>
    <definedName name="SPEED_B">#REF!</definedName>
    <definedName name="SPEED_C">#REF!</definedName>
    <definedName name="SPEED_D">#REF!</definedName>
    <definedName name="SPEED_E">#REF!</definedName>
    <definedName name="SPEED_TABLE">#REF!</definedName>
    <definedName name="SUMLIST">'[7]OPA SS'!#REF!</definedName>
    <definedName name="TAB_1">#REF!</definedName>
    <definedName name="TAB_2">#REF!</definedName>
    <definedName name="TAB_3">#REF!</definedName>
    <definedName name="TAB_4">#REF!</definedName>
    <definedName name="TABLE_1">#REF!</definedName>
    <definedName name="TABLE_2">#REF!</definedName>
    <definedName name="TABLE_3">#REF!</definedName>
    <definedName name="TABLE_4">#REF!</definedName>
    <definedName name="Test2">#REF!</definedName>
    <definedName name="text">#REF!</definedName>
    <definedName name="Time_t1">'[8]Figure 2-5.  2 lane (metric)'!$II$23</definedName>
    <definedName name="time_te">'[8]Figure 2-5.  2 lane (metric)'!$II$25</definedName>
    <definedName name="Time_tw">'[8]Figure 2-5.  2 lane (metric)'!$IL$8</definedName>
    <definedName name="TripTable">[16]Planner!$A$8:$AX$177</definedName>
    <definedName name="TRYA2">#REF!</definedName>
    <definedName name="TRYA3">#REF!</definedName>
    <definedName name="TRYB2">#REF!</definedName>
    <definedName name="TRYB3">#REF!</definedName>
    <definedName name="TRYC2">#REF!</definedName>
    <definedName name="TRYC3">#REF!</definedName>
    <definedName name="TRYD2">#REF!</definedName>
    <definedName name="TRYD3">#REF!</definedName>
    <definedName name="TRYE2">#REF!</definedName>
    <definedName name="TRYE3">#REF!</definedName>
    <definedName name="twentyfoot">#REF!</definedName>
    <definedName name="TxDOT">#REF!</definedName>
    <definedName name="TYPE">#REF!</definedName>
    <definedName name="V_C">#REF!</definedName>
    <definedName name="VC_A">#REF!</definedName>
    <definedName name="VC_B">#REF!</definedName>
    <definedName name="VC_C">#REF!</definedName>
    <definedName name="VC_D">#REF!</definedName>
    <definedName name="VC_E">#REF!</definedName>
    <definedName name="VOL_A">#REF!</definedName>
    <definedName name="VOL_B">#REF!</definedName>
    <definedName name="VOL_C">#REF!</definedName>
    <definedName name="VOL_D">#REF!</definedName>
    <definedName name="VOL_E">#REF!</definedName>
    <definedName name="VOLPRINT">#REF!</definedName>
    <definedName name="Volume_Vo">'[8]Figure 2-5.  2 lane (metric)'!$II$9</definedName>
    <definedName name="Yes_No">'[17]Turn32-Wknd Peak'!$V$1:$V$2</definedName>
    <definedName name="yes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91" i="13" l="1"/>
  <c r="U91" i="13"/>
  <c r="T91" i="13"/>
  <c r="V90" i="13"/>
  <c r="U90" i="13"/>
  <c r="T90" i="13"/>
  <c r="V89" i="13"/>
  <c r="U89" i="13"/>
  <c r="T89" i="13"/>
  <c r="V87" i="13"/>
  <c r="U87" i="13"/>
  <c r="T87" i="13"/>
  <c r="V86" i="13"/>
  <c r="U86" i="13"/>
  <c r="T86" i="13"/>
  <c r="V85" i="13"/>
  <c r="U85" i="13"/>
  <c r="T85" i="13"/>
  <c r="V84" i="13"/>
  <c r="U84" i="13"/>
  <c r="T84" i="13"/>
  <c r="V83" i="13"/>
  <c r="U83" i="13"/>
  <c r="T83" i="13"/>
  <c r="V82" i="13"/>
  <c r="U82" i="13"/>
  <c r="T82" i="13"/>
  <c r="V81" i="13"/>
  <c r="U81" i="13"/>
  <c r="T81" i="13"/>
  <c r="V80" i="13"/>
  <c r="U80" i="13"/>
  <c r="T80" i="13"/>
  <c r="V79" i="13"/>
  <c r="U79" i="13"/>
  <c r="T79" i="13"/>
  <c r="V78" i="13"/>
  <c r="U78" i="13"/>
  <c r="T78" i="13"/>
  <c r="V77" i="13"/>
  <c r="U77" i="13"/>
  <c r="T77" i="13"/>
  <c r="V75" i="13"/>
  <c r="U75" i="13"/>
  <c r="T75" i="13"/>
  <c r="V74" i="13"/>
  <c r="U74" i="13"/>
  <c r="T74" i="13"/>
  <c r="V73" i="13"/>
  <c r="U73" i="13"/>
  <c r="T73" i="13"/>
  <c r="V72" i="13"/>
  <c r="U72" i="13"/>
  <c r="T72" i="13"/>
  <c r="V71" i="13"/>
  <c r="U71" i="13"/>
  <c r="T71" i="13"/>
  <c r="V70" i="13"/>
  <c r="U70" i="13"/>
  <c r="T70" i="13"/>
  <c r="V68" i="13"/>
  <c r="U68" i="13"/>
  <c r="T68" i="13"/>
  <c r="V67" i="13"/>
  <c r="U67" i="13"/>
  <c r="T67" i="13"/>
  <c r="V66" i="13"/>
  <c r="U66" i="13"/>
  <c r="T66" i="13"/>
  <c r="V65" i="13"/>
  <c r="U65" i="13"/>
  <c r="T65" i="13"/>
  <c r="V64" i="13"/>
  <c r="U64" i="13"/>
  <c r="T64" i="13"/>
  <c r="V63" i="13"/>
  <c r="U63" i="13"/>
  <c r="T63" i="13"/>
  <c r="V62" i="13"/>
  <c r="U62" i="13"/>
  <c r="T62" i="13"/>
  <c r="V61" i="13"/>
  <c r="U61" i="13"/>
  <c r="T61" i="13"/>
  <c r="V60" i="13"/>
  <c r="U60" i="13"/>
  <c r="T60" i="13"/>
  <c r="V59" i="13"/>
  <c r="U59" i="13"/>
  <c r="T59" i="13"/>
  <c r="V57" i="13"/>
  <c r="U57" i="13"/>
  <c r="T57" i="13"/>
  <c r="V56" i="13"/>
  <c r="U56" i="13"/>
  <c r="T56" i="13"/>
  <c r="V55" i="13"/>
  <c r="U55" i="13"/>
  <c r="T55" i="13"/>
  <c r="V54" i="13"/>
  <c r="U54" i="13"/>
  <c r="T54" i="13"/>
  <c r="V53" i="13"/>
  <c r="U53" i="13"/>
  <c r="T53" i="13"/>
  <c r="V51" i="13"/>
  <c r="U51" i="13"/>
  <c r="T51" i="13"/>
  <c r="V50" i="13"/>
  <c r="U50" i="13"/>
  <c r="T50" i="13"/>
  <c r="V49" i="13"/>
  <c r="U49" i="13"/>
  <c r="T49" i="13"/>
  <c r="V48" i="13"/>
  <c r="U48" i="13"/>
  <c r="T48" i="13"/>
  <c r="V46" i="13"/>
  <c r="U46" i="13"/>
  <c r="T46" i="13"/>
  <c r="V45" i="13"/>
  <c r="U45" i="13"/>
  <c r="T45" i="13"/>
  <c r="V44" i="13"/>
  <c r="U44" i="13"/>
  <c r="T44" i="13"/>
  <c r="V43" i="13"/>
  <c r="U43" i="13"/>
  <c r="T43" i="13"/>
  <c r="V42" i="13"/>
  <c r="U42" i="13"/>
  <c r="T42" i="13"/>
  <c r="V41" i="13"/>
  <c r="U41" i="13"/>
  <c r="T41" i="13"/>
  <c r="V40" i="13"/>
  <c r="U40" i="13"/>
  <c r="T40" i="13"/>
  <c r="V39" i="13"/>
  <c r="U39" i="13"/>
  <c r="T39" i="13"/>
  <c r="V38" i="13"/>
  <c r="U38" i="13"/>
  <c r="T38" i="13"/>
  <c r="V37" i="13"/>
  <c r="U37" i="13"/>
  <c r="T37" i="13"/>
  <c r="V35" i="13"/>
  <c r="U35" i="13"/>
  <c r="T35" i="13"/>
  <c r="V34" i="13"/>
  <c r="U34" i="13"/>
  <c r="T34" i="13"/>
  <c r="V33" i="13"/>
  <c r="U33" i="13"/>
  <c r="T33" i="13"/>
  <c r="V32" i="13"/>
  <c r="U32" i="13"/>
  <c r="T32" i="13"/>
  <c r="V31" i="13"/>
  <c r="U31" i="13"/>
  <c r="T31" i="13"/>
  <c r="V30" i="13"/>
  <c r="U30" i="13"/>
  <c r="T30" i="13"/>
  <c r="V29" i="13"/>
  <c r="U29" i="13"/>
  <c r="T29" i="13"/>
  <c r="V28" i="13"/>
  <c r="U28" i="13"/>
  <c r="T28" i="13"/>
  <c r="V27" i="13"/>
  <c r="U27" i="13"/>
  <c r="T27" i="13"/>
  <c r="V25" i="13"/>
  <c r="U25" i="13"/>
  <c r="T25" i="13"/>
  <c r="V24" i="13"/>
  <c r="U24" i="13"/>
  <c r="T24" i="13"/>
  <c r="V22" i="13"/>
  <c r="U22" i="13"/>
  <c r="T22" i="13"/>
  <c r="V21" i="13"/>
  <c r="U21" i="13"/>
  <c r="T21" i="13"/>
  <c r="V20" i="13"/>
  <c r="U20" i="13"/>
  <c r="T20" i="13"/>
  <c r="V19" i="13"/>
  <c r="U19" i="13"/>
  <c r="T19" i="13"/>
  <c r="V18" i="13"/>
  <c r="U18" i="13"/>
  <c r="T18" i="13"/>
  <c r="V17" i="13"/>
  <c r="U17" i="13"/>
  <c r="T17" i="13"/>
  <c r="V16" i="13"/>
  <c r="U16" i="13"/>
  <c r="T16" i="13"/>
  <c r="V15" i="13"/>
  <c r="U15" i="13"/>
  <c r="T15" i="13"/>
  <c r="V14" i="13"/>
  <c r="U14" i="13"/>
  <c r="T14" i="13"/>
  <c r="V12" i="13"/>
  <c r="U12" i="13"/>
  <c r="T12" i="13"/>
  <c r="V11" i="13"/>
  <c r="U11" i="13"/>
  <c r="T11" i="13"/>
  <c r="V10" i="13"/>
  <c r="U10" i="13"/>
  <c r="T10" i="13"/>
  <c r="V9" i="13"/>
  <c r="U9" i="13"/>
  <c r="T9" i="13"/>
  <c r="V7" i="13"/>
  <c r="U7" i="13"/>
  <c r="T7" i="13"/>
  <c r="Z14" i="1"/>
  <c r="Z13" i="1"/>
  <c r="Z11" i="1"/>
  <c r="Z10" i="1"/>
  <c r="K36" i="1" s="1"/>
  <c r="K47" i="1"/>
  <c r="K49" i="1"/>
  <c r="K50" i="1"/>
  <c r="K51" i="1"/>
  <c r="K52" i="1"/>
  <c r="K37" i="1"/>
  <c r="K38" i="1"/>
  <c r="K39" i="1"/>
  <c r="K40" i="1"/>
  <c r="I33" i="1"/>
  <c r="H33" i="1"/>
  <c r="D16" i="9"/>
  <c r="E16" i="9"/>
  <c r="F16" i="9"/>
  <c r="G16" i="9" s="1"/>
  <c r="H16" i="9" s="1"/>
  <c r="I16" i="9" s="1"/>
  <c r="J16" i="9" s="1"/>
  <c r="K16" i="9" s="1"/>
  <c r="L16" i="9" s="1"/>
  <c r="M16" i="9" s="1"/>
  <c r="N16" i="9" s="1"/>
  <c r="C16" i="9"/>
  <c r="M8" i="9"/>
  <c r="L8" i="9"/>
  <c r="H9" i="9"/>
  <c r="I9" i="9"/>
  <c r="H10" i="9"/>
  <c r="I10" i="9"/>
  <c r="H11" i="9"/>
  <c r="I11" i="9"/>
  <c r="H12" i="9"/>
  <c r="I12" i="9"/>
  <c r="H13" i="9"/>
  <c r="I13" i="9"/>
  <c r="H14" i="9"/>
  <c r="I14" i="9"/>
  <c r="H15" i="9"/>
  <c r="I15" i="9"/>
  <c r="J8" i="9"/>
  <c r="I8" i="9"/>
  <c r="H8" i="9"/>
  <c r="K33" i="1" l="1"/>
  <c r="K35" i="1"/>
  <c r="K48" i="1"/>
  <c r="K34" i="1"/>
  <c r="K46" i="1"/>
  <c r="K53" i="1"/>
  <c r="L11" i="1"/>
  <c r="H26" i="1" l="1"/>
  <c r="I26" i="1" s="1"/>
  <c r="K26" i="1"/>
  <c r="H27" i="1"/>
  <c r="I27" i="1" s="1"/>
  <c r="K27" i="1"/>
  <c r="E27" i="1"/>
  <c r="E26" i="1"/>
  <c r="E25" i="1"/>
  <c r="E24" i="1"/>
  <c r="E23" i="1"/>
  <c r="E22" i="1"/>
  <c r="E21" i="1"/>
  <c r="E20" i="1"/>
  <c r="R18" i="1"/>
  <c r="E1" i="13"/>
  <c r="F1" i="13" s="1"/>
  <c r="G1" i="13" s="1"/>
  <c r="H1" i="13" s="1"/>
  <c r="I1" i="13" s="1"/>
  <c r="J1" i="13" s="1"/>
  <c r="K1" i="13" s="1"/>
  <c r="L1" i="13" s="1"/>
  <c r="M1" i="13" s="1"/>
  <c r="N1" i="13" s="1"/>
  <c r="O1" i="13" s="1"/>
  <c r="P1" i="13" s="1"/>
  <c r="Q1" i="13" s="1"/>
  <c r="S1" i="13" s="1"/>
  <c r="T1" i="13" s="1"/>
  <c r="U1" i="13" s="1"/>
  <c r="V1" i="13" s="1"/>
  <c r="W1" i="13" s="1"/>
  <c r="X1" i="13" s="1"/>
  <c r="Y1" i="13" s="1"/>
  <c r="Z1" i="13" s="1"/>
  <c r="AA1" i="13" s="1"/>
  <c r="AB1" i="13" s="1"/>
  <c r="AC1" i="13" s="1"/>
  <c r="AD1" i="13" s="1"/>
  <c r="L27" i="1" l="1"/>
  <c r="L26" i="1"/>
  <c r="P91" i="13"/>
  <c r="Q91" i="13" s="1"/>
  <c r="K91" i="13"/>
  <c r="P90" i="13"/>
  <c r="Q90" i="13" s="1"/>
  <c r="K90" i="13"/>
  <c r="P89" i="13"/>
  <c r="Q89" i="13" s="1"/>
  <c r="Y89" i="13" s="1"/>
  <c r="K89" i="13"/>
  <c r="P87" i="13"/>
  <c r="Q87" i="13" s="1"/>
  <c r="K87" i="13"/>
  <c r="P86" i="13"/>
  <c r="Q86" i="13" s="1"/>
  <c r="K86" i="13"/>
  <c r="P85" i="13"/>
  <c r="Q85" i="13" s="1"/>
  <c r="Z85" i="13" s="1"/>
  <c r="K85" i="13"/>
  <c r="P84" i="13"/>
  <c r="Q84" i="13" s="1"/>
  <c r="K84" i="13"/>
  <c r="P83" i="13"/>
  <c r="Q83" i="13" s="1"/>
  <c r="X83" i="13" s="1"/>
  <c r="K83" i="13"/>
  <c r="P82" i="13"/>
  <c r="Q82" i="13" s="1"/>
  <c r="K82" i="13"/>
  <c r="P81" i="13"/>
  <c r="Q81" i="13" s="1"/>
  <c r="K81" i="13"/>
  <c r="P80" i="13"/>
  <c r="Q80" i="13" s="1"/>
  <c r="K80" i="13"/>
  <c r="P79" i="13"/>
  <c r="Q79" i="13" s="1"/>
  <c r="K79" i="13"/>
  <c r="P78" i="13"/>
  <c r="Q78" i="13" s="1"/>
  <c r="K78" i="13"/>
  <c r="P77" i="13"/>
  <c r="Q77" i="13" s="1"/>
  <c r="K77" i="13"/>
  <c r="P75" i="13"/>
  <c r="Q75" i="13" s="1"/>
  <c r="K75" i="13"/>
  <c r="P74" i="13"/>
  <c r="Q74" i="13" s="1"/>
  <c r="K74" i="13"/>
  <c r="P73" i="13"/>
  <c r="Q73" i="13" s="1"/>
  <c r="K73" i="13"/>
  <c r="P72" i="13"/>
  <c r="Q72" i="13" s="1"/>
  <c r="K72" i="13"/>
  <c r="P71" i="13"/>
  <c r="Q71" i="13" s="1"/>
  <c r="K71" i="13"/>
  <c r="P70" i="13"/>
  <c r="Q70" i="13" s="1"/>
  <c r="K70" i="13"/>
  <c r="P68" i="13"/>
  <c r="Q68" i="13" s="1"/>
  <c r="K68" i="13"/>
  <c r="P67" i="13"/>
  <c r="Q67" i="13" s="1"/>
  <c r="K67" i="13"/>
  <c r="P66" i="13"/>
  <c r="Q66" i="13" s="1"/>
  <c r="K66" i="13"/>
  <c r="P65" i="13"/>
  <c r="Q65" i="13" s="1"/>
  <c r="K65" i="13"/>
  <c r="P64" i="13"/>
  <c r="Q64" i="13" s="1"/>
  <c r="K64" i="13"/>
  <c r="P63" i="13"/>
  <c r="Q63" i="13" s="1"/>
  <c r="K63" i="13"/>
  <c r="P62" i="13"/>
  <c r="Q62" i="13" s="1"/>
  <c r="K62" i="13"/>
  <c r="P61" i="13"/>
  <c r="Q61" i="13" s="1"/>
  <c r="K61" i="13"/>
  <c r="P60" i="13"/>
  <c r="Q60" i="13" s="1"/>
  <c r="K60" i="13"/>
  <c r="P59" i="13"/>
  <c r="Q59" i="13" s="1"/>
  <c r="K59" i="13"/>
  <c r="P57" i="13"/>
  <c r="Q57" i="13" s="1"/>
  <c r="K57" i="13"/>
  <c r="P56" i="13"/>
  <c r="Q56" i="13" s="1"/>
  <c r="K56" i="13"/>
  <c r="P55" i="13"/>
  <c r="Q55" i="13" s="1"/>
  <c r="K55" i="13"/>
  <c r="P54" i="13"/>
  <c r="Q54" i="13" s="1"/>
  <c r="K54" i="13"/>
  <c r="P53" i="13"/>
  <c r="Q53" i="13" s="1"/>
  <c r="K53" i="13"/>
  <c r="P51" i="13"/>
  <c r="Q51" i="13" s="1"/>
  <c r="K51" i="13"/>
  <c r="P50" i="13"/>
  <c r="Q50" i="13" s="1"/>
  <c r="K50" i="13"/>
  <c r="P49" i="13"/>
  <c r="Q49" i="13" s="1"/>
  <c r="K49" i="13"/>
  <c r="P48" i="13"/>
  <c r="Q48" i="13" s="1"/>
  <c r="K48" i="13"/>
  <c r="P46" i="13"/>
  <c r="Q46" i="13" s="1"/>
  <c r="K46" i="13"/>
  <c r="P45" i="13"/>
  <c r="Q45" i="13" s="1"/>
  <c r="K45" i="13"/>
  <c r="P44" i="13"/>
  <c r="Q44" i="13" s="1"/>
  <c r="K44" i="13"/>
  <c r="P43" i="13"/>
  <c r="Q43" i="13" s="1"/>
  <c r="K43" i="13"/>
  <c r="P42" i="13"/>
  <c r="Q42" i="13" s="1"/>
  <c r="K42" i="13"/>
  <c r="P41" i="13"/>
  <c r="Q41" i="13" s="1"/>
  <c r="K41" i="13"/>
  <c r="P40" i="13"/>
  <c r="Q40" i="13" s="1"/>
  <c r="K40" i="13"/>
  <c r="P39" i="13"/>
  <c r="Q39" i="13" s="1"/>
  <c r="K39" i="13"/>
  <c r="P38" i="13"/>
  <c r="Q38" i="13" s="1"/>
  <c r="K38" i="13"/>
  <c r="P37" i="13"/>
  <c r="Q37" i="13" s="1"/>
  <c r="K37" i="13"/>
  <c r="P35" i="13"/>
  <c r="Q35" i="13" s="1"/>
  <c r="K35" i="13"/>
  <c r="P34" i="13"/>
  <c r="Q34" i="13" s="1"/>
  <c r="K34" i="13"/>
  <c r="P33" i="13"/>
  <c r="Q33" i="13" s="1"/>
  <c r="K33" i="13"/>
  <c r="P32" i="13"/>
  <c r="Q32" i="13" s="1"/>
  <c r="K32" i="13"/>
  <c r="P31" i="13"/>
  <c r="Q31" i="13" s="1"/>
  <c r="K31" i="13"/>
  <c r="P30" i="13"/>
  <c r="Q30" i="13" s="1"/>
  <c r="K30" i="13"/>
  <c r="P29" i="13"/>
  <c r="Q29" i="13" s="1"/>
  <c r="K29" i="13"/>
  <c r="P28" i="13"/>
  <c r="Q28" i="13" s="1"/>
  <c r="K28" i="13"/>
  <c r="P27" i="13"/>
  <c r="Q27" i="13" s="1"/>
  <c r="K27" i="13"/>
  <c r="P25" i="13"/>
  <c r="Q25" i="13" s="1"/>
  <c r="K25" i="13"/>
  <c r="P24" i="13"/>
  <c r="Q24" i="13" s="1"/>
  <c r="K24" i="13"/>
  <c r="P22" i="13"/>
  <c r="Q22" i="13" s="1"/>
  <c r="K22" i="13"/>
  <c r="P21" i="13"/>
  <c r="Q21" i="13" s="1"/>
  <c r="K21" i="13"/>
  <c r="P20" i="13"/>
  <c r="Q20" i="13" s="1"/>
  <c r="K20" i="13"/>
  <c r="P19" i="13"/>
  <c r="Q19" i="13" s="1"/>
  <c r="K19" i="13"/>
  <c r="P18" i="13"/>
  <c r="Q18" i="13" s="1"/>
  <c r="K18" i="13"/>
  <c r="P17" i="13"/>
  <c r="Q17" i="13" s="1"/>
  <c r="K17" i="13"/>
  <c r="P16" i="13"/>
  <c r="Q16" i="13" s="1"/>
  <c r="K16" i="13"/>
  <c r="P15" i="13"/>
  <c r="Q15" i="13" s="1"/>
  <c r="K15" i="13"/>
  <c r="P14" i="13"/>
  <c r="Q14" i="13" s="1"/>
  <c r="K14" i="13"/>
  <c r="P12" i="13"/>
  <c r="Q12" i="13" s="1"/>
  <c r="K12" i="13"/>
  <c r="P11" i="13"/>
  <c r="Q11" i="13" s="1"/>
  <c r="K11" i="13"/>
  <c r="P10" i="13"/>
  <c r="Q10" i="13" s="1"/>
  <c r="K10" i="13"/>
  <c r="P9" i="13"/>
  <c r="Q9" i="13" s="1"/>
  <c r="K9" i="13"/>
  <c r="P7" i="13"/>
  <c r="Q7" i="13" s="1"/>
  <c r="K7" i="13"/>
  <c r="Z9" i="13" l="1"/>
  <c r="X40" i="13"/>
  <c r="Y82" i="13"/>
  <c r="Z18" i="13"/>
  <c r="Z29" i="13"/>
  <c r="Z51" i="13"/>
  <c r="X62" i="13"/>
  <c r="X72" i="13"/>
  <c r="Z10" i="13"/>
  <c r="Z19" i="13"/>
  <c r="X31" i="13"/>
  <c r="Z42" i="13"/>
  <c r="X63" i="13"/>
  <c r="Y73" i="13"/>
  <c r="Z82" i="13"/>
  <c r="X12" i="13"/>
  <c r="X21" i="13"/>
  <c r="Z33" i="13"/>
  <c r="X43" i="13"/>
  <c r="X54" i="13"/>
  <c r="Y64" i="13"/>
  <c r="Z73" i="13"/>
  <c r="Z83" i="13"/>
  <c r="Y12" i="13"/>
  <c r="Z24" i="13"/>
  <c r="X34" i="13"/>
  <c r="X44" i="13"/>
  <c r="Y55" i="13"/>
  <c r="Z64" i="13"/>
  <c r="Z74" i="13"/>
  <c r="X85" i="13"/>
  <c r="Z15" i="13"/>
  <c r="X25" i="13"/>
  <c r="X35" i="13"/>
  <c r="Y45" i="13"/>
  <c r="Z55" i="13"/>
  <c r="Z65" i="13"/>
  <c r="X77" i="13"/>
  <c r="Z87" i="13"/>
  <c r="X16" i="13"/>
  <c r="X27" i="13"/>
  <c r="Y37" i="13"/>
  <c r="Z45" i="13"/>
  <c r="Z56" i="13"/>
  <c r="X67" i="13"/>
  <c r="Z79" i="13"/>
  <c r="X89" i="13"/>
  <c r="X7" i="13"/>
  <c r="Y28" i="13"/>
  <c r="Z37" i="13"/>
  <c r="Z46" i="13"/>
  <c r="X59" i="13"/>
  <c r="Z70" i="13"/>
  <c r="X90" i="13"/>
  <c r="Y9" i="13"/>
  <c r="Y18" i="13"/>
  <c r="Z28" i="13"/>
  <c r="Z38" i="13"/>
  <c r="X49" i="13"/>
  <c r="Z61" i="13"/>
  <c r="X71" i="13"/>
  <c r="X81" i="13"/>
  <c r="Z91" i="13"/>
  <c r="Y21" i="13"/>
  <c r="Y40" i="13"/>
  <c r="Y59" i="13"/>
  <c r="Y77" i="13"/>
  <c r="Y10" i="13"/>
  <c r="Z16" i="13"/>
  <c r="Y19" i="13"/>
  <c r="X22" i="13"/>
  <c r="Z25" i="13"/>
  <c r="Y29" i="13"/>
  <c r="X32" i="13"/>
  <c r="Z34" i="13"/>
  <c r="Y38" i="13"/>
  <c r="X41" i="13"/>
  <c r="Z43" i="13"/>
  <c r="Y46" i="13"/>
  <c r="X50" i="13"/>
  <c r="Z53" i="13"/>
  <c r="Y56" i="13"/>
  <c r="X60" i="13"/>
  <c r="Z62" i="13"/>
  <c r="Y65" i="13"/>
  <c r="X68" i="13"/>
  <c r="Z71" i="13"/>
  <c r="Y74" i="13"/>
  <c r="X78" i="13"/>
  <c r="Z80" i="13"/>
  <c r="X86" i="13"/>
  <c r="Z89" i="13"/>
  <c r="Y32" i="13"/>
  <c r="Y68" i="13"/>
  <c r="Y78" i="13"/>
  <c r="Y7" i="13"/>
  <c r="X11" i="13"/>
  <c r="Z14" i="13"/>
  <c r="Y17" i="13"/>
  <c r="X20" i="13"/>
  <c r="Z22" i="13"/>
  <c r="Y27" i="13"/>
  <c r="X30" i="13"/>
  <c r="Z32" i="13"/>
  <c r="Y35" i="13"/>
  <c r="X39" i="13"/>
  <c r="Z41" i="13"/>
  <c r="Y44" i="13"/>
  <c r="X48" i="13"/>
  <c r="Z50" i="13"/>
  <c r="Y54" i="13"/>
  <c r="X57" i="13"/>
  <c r="Z60" i="13"/>
  <c r="Y63" i="13"/>
  <c r="X66" i="13"/>
  <c r="Z68" i="13"/>
  <c r="Y72" i="13"/>
  <c r="X75" i="13"/>
  <c r="Z78" i="13"/>
  <c r="Y81" i="13"/>
  <c r="X84" i="13"/>
  <c r="Z86" i="13"/>
  <c r="Y90" i="13"/>
  <c r="Y14" i="13"/>
  <c r="Y41" i="13"/>
  <c r="Y60" i="13"/>
  <c r="Y86" i="13"/>
  <c r="Z7" i="13"/>
  <c r="Y11" i="13"/>
  <c r="X15" i="13"/>
  <c r="Z17" i="13"/>
  <c r="Y20" i="13"/>
  <c r="X24" i="13"/>
  <c r="Z27" i="13"/>
  <c r="Y30" i="13"/>
  <c r="X33" i="13"/>
  <c r="Z35" i="13"/>
  <c r="Y39" i="13"/>
  <c r="X42" i="13"/>
  <c r="Z44" i="13"/>
  <c r="Y48" i="13"/>
  <c r="X51" i="13"/>
  <c r="Z54" i="13"/>
  <c r="Y57" i="13"/>
  <c r="X61" i="13"/>
  <c r="Z63" i="13"/>
  <c r="Y66" i="13"/>
  <c r="X70" i="13"/>
  <c r="Z72" i="13"/>
  <c r="Y75" i="13"/>
  <c r="X79" i="13"/>
  <c r="Z81" i="13"/>
  <c r="Y84" i="13"/>
  <c r="X87" i="13"/>
  <c r="Z90" i="13"/>
  <c r="Y22" i="13"/>
  <c r="Y50" i="13"/>
  <c r="Z11" i="13"/>
  <c r="Y15" i="13"/>
  <c r="X18" i="13"/>
  <c r="Z20" i="13"/>
  <c r="Y24" i="13"/>
  <c r="X28" i="13"/>
  <c r="Z30" i="13"/>
  <c r="Y33" i="13"/>
  <c r="X37" i="13"/>
  <c r="Z39" i="13"/>
  <c r="Y42" i="13"/>
  <c r="X45" i="13"/>
  <c r="Z48" i="13"/>
  <c r="Y51" i="13"/>
  <c r="X55" i="13"/>
  <c r="Z57" i="13"/>
  <c r="Y61" i="13"/>
  <c r="X64" i="13"/>
  <c r="Z66" i="13"/>
  <c r="Y70" i="13"/>
  <c r="X73" i="13"/>
  <c r="Z75" i="13"/>
  <c r="Y79" i="13"/>
  <c r="X82" i="13"/>
  <c r="Z84" i="13"/>
  <c r="Y87" i="13"/>
  <c r="X91" i="13"/>
  <c r="Y91" i="13"/>
  <c r="Y31" i="13"/>
  <c r="Y49" i="13"/>
  <c r="Y67" i="13"/>
  <c r="Y85" i="13"/>
  <c r="X10" i="13"/>
  <c r="Z12" i="13"/>
  <c r="Y16" i="13"/>
  <c r="X19" i="13"/>
  <c r="Z21" i="13"/>
  <c r="Y25" i="13"/>
  <c r="X29" i="13"/>
  <c r="Z31" i="13"/>
  <c r="Y34" i="13"/>
  <c r="X38" i="13"/>
  <c r="Z40" i="13"/>
  <c r="Y43" i="13"/>
  <c r="X46" i="13"/>
  <c r="Z49" i="13"/>
  <c r="Y53" i="13"/>
  <c r="X56" i="13"/>
  <c r="Z59" i="13"/>
  <c r="Y62" i="13"/>
  <c r="X65" i="13"/>
  <c r="Z67" i="13"/>
  <c r="Y71" i="13"/>
  <c r="X74" i="13"/>
  <c r="Z77" i="13"/>
  <c r="Y80" i="13"/>
  <c r="Y83" i="13" l="1"/>
  <c r="K25" i="1" s="1"/>
  <c r="H25" i="1"/>
  <c r="I25" i="1" s="1"/>
  <c r="X14" i="13"/>
  <c r="K20" i="1" s="1"/>
  <c r="H20" i="1"/>
  <c r="X80" i="13"/>
  <c r="K24" i="1" s="1"/>
  <c r="H24" i="1"/>
  <c r="I24" i="1" s="1"/>
  <c r="X53" i="13"/>
  <c r="K23" i="1" s="1"/>
  <c r="H23" i="1"/>
  <c r="I23" i="1" s="1"/>
  <c r="X9" i="13"/>
  <c r="K22" i="1" s="1"/>
  <c r="H22" i="1"/>
  <c r="I22" i="1" s="1"/>
  <c r="X17" i="13"/>
  <c r="K21" i="1" s="1"/>
  <c r="H21" i="1"/>
  <c r="I21" i="1" s="1"/>
  <c r="AD10" i="1"/>
  <c r="L9" i="9"/>
  <c r="M9" i="9"/>
  <c r="L10" i="9"/>
  <c r="M10" i="9"/>
  <c r="L11" i="9"/>
  <c r="N11" i="9" s="1"/>
  <c r="M11" i="9"/>
  <c r="L12" i="9"/>
  <c r="N12" i="9" s="1"/>
  <c r="M12" i="9"/>
  <c r="L13" i="9"/>
  <c r="M13" i="9"/>
  <c r="L14" i="9"/>
  <c r="M14" i="9"/>
  <c r="L15" i="9"/>
  <c r="M15" i="9"/>
  <c r="L25" i="1" l="1"/>
  <c r="L23" i="1"/>
  <c r="L24" i="1"/>
  <c r="L22" i="1"/>
  <c r="L21" i="1"/>
  <c r="N13" i="9"/>
  <c r="N15" i="9"/>
  <c r="N14" i="9"/>
  <c r="N10" i="9"/>
  <c r="N9" i="9"/>
  <c r="N8" i="9"/>
  <c r="I52" i="1" l="1"/>
  <c r="L52" i="1" s="1"/>
  <c r="I51" i="1"/>
  <c r="L51" i="1" s="1"/>
  <c r="I50" i="1"/>
  <c r="L50" i="1" s="1"/>
  <c r="I49" i="1"/>
  <c r="L49" i="1" s="1"/>
  <c r="I47" i="1"/>
  <c r="L47" i="1" s="1"/>
  <c r="I40" i="1"/>
  <c r="L40" i="1" s="1"/>
  <c r="I39" i="1"/>
  <c r="L39" i="1" s="1"/>
  <c r="I38" i="1"/>
  <c r="L38" i="1" s="1"/>
  <c r="I37" i="1"/>
  <c r="L37" i="1" s="1"/>
  <c r="H53" i="1"/>
  <c r="I53" i="1" s="1"/>
  <c r="L53" i="1" s="1"/>
  <c r="H52" i="1"/>
  <c r="H51" i="1"/>
  <c r="H50" i="1"/>
  <c r="H49" i="1"/>
  <c r="H48" i="1"/>
  <c r="I48" i="1" s="1"/>
  <c r="L48" i="1" s="1"/>
  <c r="H47" i="1"/>
  <c r="H46" i="1"/>
  <c r="I46" i="1" s="1"/>
  <c r="L46" i="1" s="1"/>
  <c r="H40" i="1"/>
  <c r="H39" i="1"/>
  <c r="H38" i="1"/>
  <c r="H37" i="1"/>
  <c r="H36" i="1"/>
  <c r="I36" i="1" s="1"/>
  <c r="L36" i="1" s="1"/>
  <c r="H35" i="1"/>
  <c r="I35" i="1" s="1"/>
  <c r="L35" i="1" s="1"/>
  <c r="H34" i="1"/>
  <c r="I34" i="1" s="1"/>
  <c r="L33" i="1"/>
  <c r="P18" i="1"/>
  <c r="L55" i="1" l="1"/>
  <c r="I54" i="1"/>
  <c r="I41" i="1"/>
  <c r="I20" i="1" l="1"/>
  <c r="L20" i="1" s="1"/>
  <c r="F15" i="9"/>
  <c r="J15" i="9" s="1"/>
  <c r="F14" i="9"/>
  <c r="J14" i="9" s="1"/>
  <c r="F13" i="9"/>
  <c r="J13" i="9" s="1"/>
  <c r="F12" i="9"/>
  <c r="J12" i="9" s="1"/>
  <c r="F11" i="9"/>
  <c r="J11" i="9" s="1"/>
  <c r="F10" i="9"/>
  <c r="J10" i="9" s="1"/>
  <c r="F9" i="9"/>
  <c r="J9" i="9" s="1"/>
  <c r="F8" i="9"/>
  <c r="L34" i="1" l="1"/>
  <c r="L29" i="1"/>
  <c r="I28" i="1"/>
  <c r="I56" i="1" s="1"/>
  <c r="L42" i="1" l="1"/>
  <c r="L57" i="1" s="1"/>
</calcChain>
</file>

<file path=xl/sharedStrings.xml><?xml version="1.0" encoding="utf-8"?>
<sst xmlns="http://schemas.openxmlformats.org/spreadsheetml/2006/main" count="435" uniqueCount="308">
  <si>
    <t>Land Use Category</t>
  </si>
  <si>
    <t>ITE Land Use Code</t>
  </si>
  <si>
    <t>Development Unit</t>
  </si>
  <si>
    <t>PORT AND TERMINAL</t>
  </si>
  <si>
    <t>030</t>
  </si>
  <si>
    <t>INDUSTRIAL</t>
  </si>
  <si>
    <t>General Light Industrial</t>
  </si>
  <si>
    <t>110</t>
  </si>
  <si>
    <t>1,000 SF GFA</t>
  </si>
  <si>
    <t>Industrial Park</t>
  </si>
  <si>
    <t>Warehousing</t>
  </si>
  <si>
    <t>150</t>
  </si>
  <si>
    <t>Mini-Warehouse</t>
  </si>
  <si>
    <t>151</t>
  </si>
  <si>
    <t>RESIDENTIAL</t>
  </si>
  <si>
    <t>Single-Family Detached Housing</t>
  </si>
  <si>
    <t>210</t>
  </si>
  <si>
    <t>220</t>
  </si>
  <si>
    <t>Assisted Living</t>
  </si>
  <si>
    <t>254</t>
  </si>
  <si>
    <t>LODGING</t>
  </si>
  <si>
    <t>Hotel</t>
  </si>
  <si>
    <t>310</t>
  </si>
  <si>
    <t>320</t>
  </si>
  <si>
    <t>RECREATIONAL</t>
  </si>
  <si>
    <t>432</t>
  </si>
  <si>
    <t>Golf Course</t>
  </si>
  <si>
    <t>430</t>
  </si>
  <si>
    <t>495</t>
  </si>
  <si>
    <t>465</t>
  </si>
  <si>
    <t>431</t>
  </si>
  <si>
    <t>445</t>
  </si>
  <si>
    <t>491</t>
  </si>
  <si>
    <t>INSTITUTIONAL</t>
  </si>
  <si>
    <t>Church</t>
  </si>
  <si>
    <t>560</t>
  </si>
  <si>
    <t>Day Care Center</t>
  </si>
  <si>
    <t>565</t>
  </si>
  <si>
    <t>522</t>
  </si>
  <si>
    <t>Students</t>
  </si>
  <si>
    <t>530</t>
  </si>
  <si>
    <t>540</t>
  </si>
  <si>
    <t>550</t>
  </si>
  <si>
    <t>MEDICAL</t>
  </si>
  <si>
    <t>Clinic</t>
  </si>
  <si>
    <t>630</t>
  </si>
  <si>
    <t>Hospital</t>
  </si>
  <si>
    <t>610</t>
  </si>
  <si>
    <t>Beds</t>
  </si>
  <si>
    <t>Nursing Home</t>
  </si>
  <si>
    <t>620</t>
  </si>
  <si>
    <t>OFFICE</t>
  </si>
  <si>
    <t>Corporate Headquarters Building</t>
  </si>
  <si>
    <t>714</t>
  </si>
  <si>
    <t>General Office Building</t>
  </si>
  <si>
    <t>710</t>
  </si>
  <si>
    <t>720</t>
  </si>
  <si>
    <t>Single Tenant Office Building</t>
  </si>
  <si>
    <t>715</t>
  </si>
  <si>
    <t>750</t>
  </si>
  <si>
    <t>Automobile Care Center</t>
  </si>
  <si>
    <t>942</t>
  </si>
  <si>
    <t>Automobile Parts Sales</t>
  </si>
  <si>
    <t>843</t>
  </si>
  <si>
    <t>Gasoline/Service Station</t>
  </si>
  <si>
    <t>944</t>
  </si>
  <si>
    <t>945</t>
  </si>
  <si>
    <t>841</t>
  </si>
  <si>
    <t>941</t>
  </si>
  <si>
    <t>Self-Service Car Wash</t>
  </si>
  <si>
    <t>947</t>
  </si>
  <si>
    <t>Tire Store</t>
  </si>
  <si>
    <t>848</t>
  </si>
  <si>
    <t>934</t>
  </si>
  <si>
    <t>933</t>
  </si>
  <si>
    <t>932</t>
  </si>
  <si>
    <t>931</t>
  </si>
  <si>
    <t>815</t>
  </si>
  <si>
    <t>817</t>
  </si>
  <si>
    <t>Home Improvement Superstore</t>
  </si>
  <si>
    <t>862</t>
  </si>
  <si>
    <t>881</t>
  </si>
  <si>
    <t>820</t>
  </si>
  <si>
    <t>Supermarket</t>
  </si>
  <si>
    <t>850</t>
  </si>
  <si>
    <t>Toy/Children's Superstore</t>
  </si>
  <si>
    <t>864</t>
  </si>
  <si>
    <t>SERVICES</t>
  </si>
  <si>
    <t>911</t>
  </si>
  <si>
    <t>912</t>
  </si>
  <si>
    <t>Service Area (select from list):</t>
  </si>
  <si>
    <t>Development Name:</t>
  </si>
  <si>
    <t>Applicant:</t>
  </si>
  <si>
    <t>Case Number:</t>
  </si>
  <si>
    <t>Date:</t>
  </si>
  <si>
    <t>Land Uses (select from list):</t>
  </si>
  <si>
    <t>Development Unit:</t>
  </si>
  <si>
    <t># of Units:</t>
  </si>
  <si>
    <t>TOTAL ROADWAY IMPACT FEE:</t>
  </si>
  <si>
    <t>ROADWAY IMPACT FEE CALCULATION:</t>
  </si>
  <si>
    <t>WATER IMPACT FEE CALCULATION:</t>
  </si>
  <si>
    <t># of Meters:</t>
  </si>
  <si>
    <t>Meter Size / Type (select from list):</t>
  </si>
  <si>
    <t>TOTAL WATER IMPACT FEE:</t>
  </si>
  <si>
    <t>WASTEWATER IMPACT FEE CALCULATION:</t>
  </si>
  <si>
    <r>
      <t xml:space="preserve">Legal Description </t>
    </r>
    <r>
      <rPr>
        <b/>
        <sz val="10"/>
        <rFont val="Arial"/>
        <family val="2"/>
      </rPr>
      <t>(Lot, Block)</t>
    </r>
    <r>
      <rPr>
        <b/>
        <sz val="12"/>
        <rFont val="Arial"/>
        <family val="2"/>
      </rPr>
      <t>:</t>
    </r>
  </si>
  <si>
    <t>Impact Fee Per Development Unit:</t>
  </si>
  <si>
    <t>Impact Fee Per Meter:</t>
  </si>
  <si>
    <t>Insert Development Name</t>
  </si>
  <si>
    <t>Insert Applicant Name</t>
  </si>
  <si>
    <t>Insert Legal Description</t>
  </si>
  <si>
    <t>Insert Case Number</t>
  </si>
  <si>
    <t>Insert Date</t>
  </si>
  <si>
    <r>
      <t xml:space="preserve">Note: </t>
    </r>
    <r>
      <rPr>
        <sz val="8"/>
        <rFont val="Arial"/>
        <family val="2"/>
      </rPr>
      <t>Wastewater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Impact Fee calculated based upon number of domestic water meters - do not include irrigation meters.</t>
    </r>
  </si>
  <si>
    <t xml:space="preserve">
</t>
  </si>
  <si>
    <t>Hair Salon</t>
  </si>
  <si>
    <t>Department Store</t>
  </si>
  <si>
    <t>Nursery (Garden Center)</t>
  </si>
  <si>
    <t>Quick Lubrication Vehicle Shop</t>
  </si>
  <si>
    <t>Office Park</t>
  </si>
  <si>
    <t>Medical-Dental Office Building</t>
  </si>
  <si>
    <t>Animal Hospital/Veterinary Clinic</t>
  </si>
  <si>
    <t>High School</t>
  </si>
  <si>
    <t>Miniature Golf Course</t>
  </si>
  <si>
    <t>Ice Skating Rink</t>
  </si>
  <si>
    <t>Recreational Community Center</t>
  </si>
  <si>
    <t>Golf Driving Range</t>
  </si>
  <si>
    <t>Servicing Positions</t>
  </si>
  <si>
    <t>1,000 SF GLA</t>
  </si>
  <si>
    <t>Drive-in Lanes</t>
  </si>
  <si>
    <t>251</t>
  </si>
  <si>
    <t>252</t>
  </si>
  <si>
    <t>640</t>
  </si>
  <si>
    <t>937</t>
  </si>
  <si>
    <t>880</t>
  </si>
  <si>
    <t>875</t>
  </si>
  <si>
    <t>918</t>
  </si>
  <si>
    <t>Maximum Impact Fee</t>
  </si>
  <si>
    <t>% of Maximum</t>
  </si>
  <si>
    <r>
      <rPr>
        <b/>
        <sz val="10"/>
        <color theme="1"/>
        <rFont val="Times New Roman"/>
        <family val="1"/>
      </rPr>
      <t xml:space="preserve">Meter Size
</t>
    </r>
    <r>
      <rPr>
        <sz val="10"/>
        <color theme="1"/>
        <rFont val="Times New Roman"/>
        <family val="1"/>
      </rPr>
      <t>(</t>
    </r>
    <r>
      <rPr>
        <i/>
        <sz val="10"/>
        <color theme="1"/>
        <rFont val="Times New Roman"/>
        <family val="1"/>
      </rPr>
      <t>inches</t>
    </r>
    <r>
      <rPr>
        <sz val="10"/>
        <color theme="1"/>
        <rFont val="Times New Roman"/>
        <family val="1"/>
      </rPr>
      <t>)</t>
    </r>
  </si>
  <si>
    <t>Adopted Impact Fee - Residential</t>
  </si>
  <si>
    <t>Adopted Impact Fee - Non-Residential</t>
  </si>
  <si>
    <t>Water</t>
  </si>
  <si>
    <t>Wastewater</t>
  </si>
  <si>
    <t>Total</t>
  </si>
  <si>
    <t>1"</t>
  </si>
  <si>
    <t>2"</t>
  </si>
  <si>
    <t>3"</t>
  </si>
  <si>
    <t>4"</t>
  </si>
  <si>
    <t>6"</t>
  </si>
  <si>
    <t>8"</t>
  </si>
  <si>
    <t>Date of Final Plat:</t>
  </si>
  <si>
    <t>Trip Gen Rate (PM)</t>
  </si>
  <si>
    <t>Pass-by Rate</t>
  </si>
  <si>
    <t>Pass-by Source</t>
  </si>
  <si>
    <t>Trip Rate</t>
  </si>
  <si>
    <t>B</t>
  </si>
  <si>
    <t>A</t>
  </si>
  <si>
    <t>C</t>
  </si>
  <si>
    <t>Max Trip Length (mi)</t>
  </si>
  <si>
    <t>221</t>
  </si>
  <si>
    <t>222</t>
  </si>
  <si>
    <t>Health/Fitness Club</t>
  </si>
  <si>
    <t>492</t>
  </si>
  <si>
    <t>Collected Impact Fee</t>
  </si>
  <si>
    <t>Total Impact Fee:</t>
  </si>
  <si>
    <t>Total Maximum Impact Fee</t>
  </si>
  <si>
    <t>Total Maximum Wastewater Impact Fee</t>
  </si>
  <si>
    <t>Total Maximum Roadway Impact Fee</t>
  </si>
  <si>
    <t>Total Maximum Water Impact Fee</t>
  </si>
  <si>
    <t>TOTAL COLLECTED IMPACT FEE:</t>
  </si>
  <si>
    <t>Date of Building Permit:</t>
  </si>
  <si>
    <t>TOTAL WASTEWATER IMPACT FEE:</t>
  </si>
  <si>
    <t xml:space="preserve"> </t>
  </si>
  <si>
    <t>Maximum Impact Fee (Assessment)</t>
  </si>
  <si>
    <t>Impact Fee Calculation Worksheet</t>
  </si>
  <si>
    <t>Land Use Description</t>
  </si>
  <si>
    <t>NHTS Trip Length (mi)</t>
  </si>
  <si>
    <t>NCTCOG Trip Length (mi)</t>
  </si>
  <si>
    <t>Blended NHTS/NCTCOG Trip Length (mi)</t>
  </si>
  <si>
    <t>Adj. For O-D</t>
  </si>
  <si>
    <t>Adj. Trip Length (mi)</t>
  </si>
  <si>
    <t>Veh-Mi Per Dev-Unit</t>
  </si>
  <si>
    <t>Intermodal Truck Terminal</t>
  </si>
  <si>
    <t>Point of good transfer between trucks or between trucks and rail</t>
  </si>
  <si>
    <t>Emphasis on activities other than manufacturing; typically employing fewer than 500 workers</t>
  </si>
  <si>
    <t>130</t>
  </si>
  <si>
    <t>Area containing a number of industries or related facilities</t>
  </si>
  <si>
    <t>Devoted to storage of materials but may included office and maintenance areas</t>
  </si>
  <si>
    <t>Facilities with a number of units rented to others for the storage of goods</t>
  </si>
  <si>
    <t>Single-family detached homes on individual lots</t>
  </si>
  <si>
    <t>Dwelling Units</t>
  </si>
  <si>
    <t>Single-Family Attached Housing</t>
  </si>
  <si>
    <t>215</t>
  </si>
  <si>
    <t>Single-family ownership units that have at least one other single-family owned unit within the same building</t>
  </si>
  <si>
    <t>Multifamily Housing (Low-Rise)</t>
  </si>
  <si>
    <t>Multifamily Housing (Mid-Rise)</t>
  </si>
  <si>
    <t>Multifamily Housing (High-Rise)</t>
  </si>
  <si>
    <t>Mobile Home Park</t>
  </si>
  <si>
    <t>240</t>
  </si>
  <si>
    <t>Typically installed on permanent foundations; may have community facilities (e.g. swimming pools, laundry)</t>
  </si>
  <si>
    <t>Senior Adult Housing - Single-Family</t>
  </si>
  <si>
    <t>Senior Adult Housing - Multifamily</t>
  </si>
  <si>
    <t>Residential settings that provide either routine general protective oversight or assistance with activities.</t>
  </si>
  <si>
    <t>Lodging facilities that typically have on-site restaurants, lounges, meeting and/or banquet rooms, or other retail shops and services</t>
  </si>
  <si>
    <t>Rooms</t>
  </si>
  <si>
    <t>Motel</t>
  </si>
  <si>
    <t>Lodging facilities that may have small on-site restaurant or buffet area but little or no meeting space</t>
  </si>
  <si>
    <t>May include municipal courses and private country clubs; may have driving ranges, pro shops, and restaurant/banquet facilities</t>
  </si>
  <si>
    <t>Holes</t>
  </si>
  <si>
    <t>One or more individual putting courses; category should not be used when part of a larger entertainment center(with batting cages, video game centers, etc)</t>
  </si>
  <si>
    <t>Facilities with driving tees for practice; may provide individual or group lessons; may have prop shop and/or refreshment facilities</t>
  </si>
  <si>
    <t>Tees/Driving Positions</t>
  </si>
  <si>
    <t>Multipurpose Recreational Facility</t>
  </si>
  <si>
    <t>435</t>
  </si>
  <si>
    <t>Movie Theater</t>
  </si>
  <si>
    <t>Movie theater with audience seating, minimum of ten screens, lobby, and refreshment area.</t>
  </si>
  <si>
    <t>Movie Screens</t>
  </si>
  <si>
    <t>Rinks for ice skating and related sports; may contain spectator areas and refreshment facilities</t>
  </si>
  <si>
    <t>Racquet/Tennis Club</t>
  </si>
  <si>
    <t>Indoor or outdoor facilities specifically designed for playing tennis</t>
  </si>
  <si>
    <t>Tennis Courts</t>
  </si>
  <si>
    <t>Category includes racquet clubs, health/fitness clubs, can include facilities such as YMCA's</t>
  </si>
  <si>
    <t>Elementary School</t>
  </si>
  <si>
    <t>520</t>
  </si>
  <si>
    <t>Middle School/Junior High School</t>
  </si>
  <si>
    <t>525</t>
  </si>
  <si>
    <t>Private School (K-8)</t>
  </si>
  <si>
    <t>Private High School</t>
  </si>
  <si>
    <t>534</t>
  </si>
  <si>
    <t>Charter Elementary School</t>
  </si>
  <si>
    <t>536</t>
  </si>
  <si>
    <t>Junior/Community College</t>
  </si>
  <si>
    <t>University/College</t>
  </si>
  <si>
    <t>Churches and houses of worship</t>
  </si>
  <si>
    <t>Generally includes facilities for care of pre-school aged children, generally includes classrooms, offices, eating areas, and playgrounds</t>
  </si>
  <si>
    <t>Medical and surgical facilities with overnight accommodations</t>
  </si>
  <si>
    <t>Rest and convalescent homes with residents who do little or no driving</t>
  </si>
  <si>
    <t>Facilities with limited diagnostic and outpatient care</t>
  </si>
  <si>
    <t>Office buildings which house multiple tenants</t>
  </si>
  <si>
    <t>Office building housing corporate headquarters of a single company or organization</t>
  </si>
  <si>
    <t>Single tenant office buildings other than corporate headquarters</t>
  </si>
  <si>
    <t>Multi-tenant building with offices for physicians and/or dentists</t>
  </si>
  <si>
    <t>Office buildings (typically low-rise) in a campus setting and served by a common roadway system</t>
  </si>
  <si>
    <t>Automobile Sales (New)</t>
  </si>
  <si>
    <t>840</t>
  </si>
  <si>
    <t>Gasoline sales with convenience store where the primary business is gasoline sales</t>
  </si>
  <si>
    <t>Automobile Sales (Used)</t>
  </si>
  <si>
    <t>Retail sale of auto parts but no on-site vehicle repair</t>
  </si>
  <si>
    <t>Primary business is to perform oil changes and fluid/filter changes with other repair services not provided</t>
  </si>
  <si>
    <t>Gasoline sales with convenience store and car washes where the primary business is gasoline sales</t>
  </si>
  <si>
    <t>Automobile repair and servicing including stereo installations and upholstering</t>
  </si>
  <si>
    <t>Gasoline sales without convenience store or car wash; may include repair</t>
  </si>
  <si>
    <t>Vehicle Fueling Positions</t>
  </si>
  <si>
    <t>Convenience Store/Gas Station</t>
  </si>
  <si>
    <t>New car dealerships, typically with automobile servicing, part sales, and used car sales</t>
  </si>
  <si>
    <t>Wash Stalls</t>
  </si>
  <si>
    <t>Car Wash and Detail Center</t>
  </si>
  <si>
    <t>949</t>
  </si>
  <si>
    <t>Has stalls for driver to park and wash the vehicle</t>
  </si>
  <si>
    <t>Fast Casual Restaurant</t>
  </si>
  <si>
    <t>930</t>
  </si>
  <si>
    <t>High-turnover fast food restaurant for carry-out and eat-in customers with a drive-thru window</t>
  </si>
  <si>
    <t>Fine Dining Restaurant</t>
  </si>
  <si>
    <t>High-Turnover (Sit-Down) Restaurant</t>
  </si>
  <si>
    <t>Fast-Food Restaurant without Drive-Through Window</t>
  </si>
  <si>
    <t>Primary business is sales and installation of tires; usually do not have large storage or warehouse area</t>
  </si>
  <si>
    <t>Fast-Food Restaurant with Drive-Through Window</t>
  </si>
  <si>
    <t>Coffee/Donut Shop with Drive-Through Window</t>
  </si>
  <si>
    <t>High-turnover fast food restaurant for carry-out and eat-in customers, but without a drive-thru window</t>
  </si>
  <si>
    <t>Free-Standing Discount Store</t>
  </si>
  <si>
    <t>Restaurants with turnover rates less than one hour; typically includes moderately-priced chain restaurants</t>
  </si>
  <si>
    <t>Shopping Center (&gt;150k SF)</t>
  </si>
  <si>
    <t>Category includes free-standing stores with off-street parking; typically offer a variety of products and services with long store hours</t>
  </si>
  <si>
    <t>Shopping Plaza (40-150k)</t>
  </si>
  <si>
    <t>821</t>
  </si>
  <si>
    <t>Building with a yard of planting or landscape stock; may have office, storage, shipping or greenhouse facilities</t>
  </si>
  <si>
    <t>Strip Retail Plaza (&lt;40k SF)</t>
  </si>
  <si>
    <t>822</t>
  </si>
  <si>
    <t>Restaurants with turnover rates of one hour or longer; typically require reservations</t>
  </si>
  <si>
    <t>Warehouse-type facilities offering a large variety of products and services including lumber, tool, paint, lighting, and fixtures, among other items.</t>
  </si>
  <si>
    <t>Pharmacy/Drugstore without Drive-Through Window</t>
  </si>
  <si>
    <t>Pharmacy/Drugstore with Drive-Through Window</t>
  </si>
  <si>
    <t>Integrated group of commercial establishments; planning, owned, and managed as a unit</t>
  </si>
  <si>
    <t>Walk-in Bank</t>
  </si>
  <si>
    <t>Primary business is sale of groceries, food, and household cleaning items; may include photo, pharmacy, video rental, and/or ATM; category includes facilities</t>
  </si>
  <si>
    <t>Drive-in Bank</t>
  </si>
  <si>
    <t>Businesses specializing in child-oriented merchandise</t>
  </si>
  <si>
    <t>SA A %</t>
  </si>
  <si>
    <t>SA B %</t>
  </si>
  <si>
    <t>SA C %</t>
  </si>
  <si>
    <t>Max Fee Per Dev-Unit
SA A</t>
  </si>
  <si>
    <t>Max Fee Per Dev-Unit
SA B</t>
  </si>
  <si>
    <t>Max Fee Per Dev-Unit
SA C</t>
  </si>
  <si>
    <t>Collection Fee Per Dev-Unit
SA A</t>
  </si>
  <si>
    <t>Collection Fee Per Dev-Unit
SA B</t>
  </si>
  <si>
    <t>Collection Fee Per Dev-Unit
SA C</t>
  </si>
  <si>
    <t>City of Weatherford, Texas</t>
  </si>
  <si>
    <t xml:space="preserve">(1) Impact fees are effective on June 14, 2022. </t>
  </si>
  <si>
    <t>2022 Water and Wastewater Impact Fee Study</t>
  </si>
  <si>
    <t>3/4"</t>
  </si>
  <si>
    <t>1  1/2"</t>
  </si>
  <si>
    <t>Effective Date</t>
  </si>
  <si>
    <t>COMMERCIAL - AUTO RELATED</t>
  </si>
  <si>
    <t>COMMERCIAL - DINING</t>
  </si>
  <si>
    <t>COMMERCIAL - ADDITIONAL RETAIL</t>
  </si>
  <si>
    <t>On or after June 14, 2022</t>
  </si>
  <si>
    <t>On or after June 14,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</si>
</sst>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000"/>
    <numFmt numFmtId="165" formatCode="_(&quot;$&quot;* #,##0_);_(&quot;$&quot;* \(#,##0\);_(&quot;$&quot;* &quot;-&quot;??_);_(@_)"/>
    <numFmt numFmtId="166" formatCode="[$-409]mmmm\ d\,\ yyyy;@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i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sz val="10"/>
      <name val="MS Sans Serif"/>
      <family val="2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i/>
      <sz val="9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60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0" fontId="4" fillId="0" borderId="0" applyNumberFormat="0" applyAlignment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38" fontId="4" fillId="7" borderId="0" applyNumberFormat="0" applyBorder="0" applyAlignment="0" applyProtection="0"/>
    <xf numFmtId="0" fontId="7" fillId="0" borderId="37" applyNumberFormat="0" applyAlignment="0" applyProtection="0">
      <alignment horizontal="left" vertical="center"/>
    </xf>
    <xf numFmtId="0" fontId="7" fillId="0" borderId="10">
      <alignment horizontal="left" vertical="center"/>
    </xf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0" fontId="4" fillId="2" borderId="1" applyNumberFormat="0" applyBorder="0" applyAlignment="0" applyProtection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2" fillId="0" borderId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312">
    <xf numFmtId="0" fontId="0" fillId="0" borderId="0" xfId="0"/>
    <xf numFmtId="0" fontId="0" fillId="2" borderId="1" xfId="0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7" fillId="3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left" vertical="center"/>
    </xf>
    <xf numFmtId="0" fontId="10" fillId="3" borderId="0" xfId="0" applyFont="1" applyFill="1" applyAlignment="1">
      <alignment horizontal="right"/>
    </xf>
    <xf numFmtId="0" fontId="10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 wrapText="1"/>
    </xf>
    <xf numFmtId="44" fontId="0" fillId="3" borderId="0" xfId="0" applyNumberFormat="1" applyFill="1" applyAlignment="1">
      <alignment vertical="center"/>
    </xf>
    <xf numFmtId="44" fontId="7" fillId="3" borderId="0" xfId="0" applyNumberFormat="1" applyFont="1" applyFill="1" applyAlignment="1">
      <alignment vertical="center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5" fillId="3" borderId="0" xfId="0" applyFont="1" applyFill="1" applyAlignment="1">
      <alignment horizontal="center" vertical="center"/>
    </xf>
    <xf numFmtId="0" fontId="14" fillId="0" borderId="0" xfId="5" applyFont="1"/>
    <xf numFmtId="0" fontId="15" fillId="0" borderId="0" xfId="5" applyFont="1" applyAlignment="1">
      <alignment horizontal="center" vertical="center"/>
    </xf>
    <xf numFmtId="49" fontId="14" fillId="0" borderId="0" xfId="5" applyNumberFormat="1" applyFont="1" applyAlignment="1">
      <alignment horizontal="center"/>
    </xf>
    <xf numFmtId="0" fontId="14" fillId="0" borderId="0" xfId="5" applyFont="1" applyAlignment="1">
      <alignment horizontal="center"/>
    </xf>
    <xf numFmtId="0" fontId="2" fillId="0" borderId="0" xfId="313"/>
    <xf numFmtId="44" fontId="19" fillId="0" borderId="56" xfId="313" applyNumberFormat="1" applyFont="1" applyBorder="1"/>
    <xf numFmtId="44" fontId="19" fillId="0" borderId="57" xfId="313" applyNumberFormat="1" applyFont="1" applyBorder="1"/>
    <xf numFmtId="44" fontId="19" fillId="0" borderId="58" xfId="313" applyNumberFormat="1" applyFont="1" applyBorder="1"/>
    <xf numFmtId="9" fontId="19" fillId="0" borderId="56" xfId="313" applyNumberFormat="1" applyFont="1" applyBorder="1" applyAlignment="1">
      <alignment horizontal="center"/>
    </xf>
    <xf numFmtId="44" fontId="19" fillId="0" borderId="59" xfId="313" applyNumberFormat="1" applyFont="1" applyBorder="1"/>
    <xf numFmtId="44" fontId="19" fillId="0" borderId="60" xfId="313" applyNumberFormat="1" applyFont="1" applyBorder="1"/>
    <xf numFmtId="44" fontId="19" fillId="0" borderId="63" xfId="313" applyNumberFormat="1" applyFont="1" applyBorder="1"/>
    <xf numFmtId="44" fontId="19" fillId="0" borderId="1" xfId="313" applyNumberFormat="1" applyFont="1" applyBorder="1"/>
    <xf numFmtId="44" fontId="19" fillId="0" borderId="39" xfId="313" applyNumberFormat="1" applyFont="1" applyBorder="1"/>
    <xf numFmtId="9" fontId="19" fillId="0" borderId="63" xfId="313" applyNumberFormat="1" applyFont="1" applyBorder="1" applyAlignment="1">
      <alignment horizontal="center"/>
    </xf>
    <xf numFmtId="44" fontId="19" fillId="0" borderId="40" xfId="313" applyNumberFormat="1" applyFont="1" applyBorder="1"/>
    <xf numFmtId="44" fontId="19" fillId="0" borderId="48" xfId="313" applyNumberFormat="1" applyFont="1" applyBorder="1"/>
    <xf numFmtId="44" fontId="19" fillId="0" borderId="66" xfId="313" applyNumberFormat="1" applyFont="1" applyBorder="1"/>
    <xf numFmtId="44" fontId="19" fillId="0" borderId="54" xfId="313" applyNumberFormat="1" applyFont="1" applyBorder="1"/>
    <xf numFmtId="44" fontId="19" fillId="0" borderId="67" xfId="313" applyNumberFormat="1" applyFont="1" applyBorder="1"/>
    <xf numFmtId="9" fontId="19" fillId="0" borderId="66" xfId="313" applyNumberFormat="1" applyFont="1" applyBorder="1" applyAlignment="1">
      <alignment horizontal="center"/>
    </xf>
    <xf numFmtId="44" fontId="19" fillId="0" borderId="53" xfId="313" applyNumberFormat="1" applyFont="1" applyBorder="1"/>
    <xf numFmtId="44" fontId="19" fillId="0" borderId="55" xfId="313" applyNumberFormat="1" applyFont="1" applyBorder="1"/>
    <xf numFmtId="44" fontId="2" fillId="0" borderId="0" xfId="313" applyNumberFormat="1"/>
    <xf numFmtId="0" fontId="19" fillId="8" borderId="26" xfId="313" applyFont="1" applyFill="1" applyBorder="1" applyAlignment="1">
      <alignment horizontal="center" vertical="center" wrapText="1"/>
    </xf>
    <xf numFmtId="0" fontId="19" fillId="8" borderId="32" xfId="313" applyFont="1" applyFill="1" applyBorder="1" applyAlignment="1">
      <alignment horizontal="center" vertical="center" wrapText="1"/>
    </xf>
    <xf numFmtId="0" fontId="19" fillId="8" borderId="68" xfId="313" applyFont="1" applyFill="1" applyBorder="1" applyAlignment="1">
      <alignment horizontal="center" vertical="center" wrapText="1"/>
    </xf>
    <xf numFmtId="0" fontId="19" fillId="8" borderId="18" xfId="313" applyFont="1" applyFill="1" applyBorder="1" applyAlignment="1">
      <alignment horizontal="center" vertical="center" wrapText="1"/>
    </xf>
    <xf numFmtId="0" fontId="19" fillId="8" borderId="35" xfId="313" applyFont="1" applyFill="1" applyBorder="1" applyAlignment="1">
      <alignment horizontal="center" vertical="center" wrapText="1"/>
    </xf>
    <xf numFmtId="49" fontId="19" fillId="0" borderId="41" xfId="313" applyNumberFormat="1" applyFont="1" applyBorder="1"/>
    <xf numFmtId="49" fontId="19" fillId="0" borderId="43" xfId="313" applyNumberFormat="1" applyFont="1" applyBorder="1"/>
    <xf numFmtId="49" fontId="19" fillId="0" borderId="61" xfId="313" applyNumberFormat="1" applyFont="1" applyBorder="1"/>
    <xf numFmtId="49" fontId="19" fillId="0" borderId="62" xfId="313" applyNumberFormat="1" applyFont="1" applyBorder="1"/>
    <xf numFmtId="49" fontId="19" fillId="0" borderId="64" xfId="313" applyNumberFormat="1" applyFont="1" applyBorder="1"/>
    <xf numFmtId="49" fontId="19" fillId="0" borderId="65" xfId="313" applyNumberFormat="1" applyFont="1" applyBorder="1"/>
    <xf numFmtId="0" fontId="19" fillId="0" borderId="19" xfId="313" applyFont="1" applyBorder="1" applyAlignment="1">
      <alignment horizontal="center" vertical="center" wrapText="1"/>
    </xf>
    <xf numFmtId="0" fontId="19" fillId="0" borderId="44" xfId="313" applyFont="1" applyBorder="1" applyAlignment="1">
      <alignment horizontal="center" vertical="center" wrapText="1"/>
    </xf>
    <xf numFmtId="0" fontId="3" fillId="0" borderId="0" xfId="0" applyFont="1"/>
    <xf numFmtId="2" fontId="14" fillId="0" borderId="0" xfId="5" applyNumberFormat="1" applyFont="1" applyAlignment="1">
      <alignment horizontal="center"/>
    </xf>
    <xf numFmtId="9" fontId="14" fillId="0" borderId="0" xfId="5" applyNumberFormat="1" applyFont="1" applyAlignment="1">
      <alignment horizontal="center"/>
    </xf>
    <xf numFmtId="0" fontId="14" fillId="0" borderId="0" xfId="5" applyFont="1" applyAlignment="1">
      <alignment vertical="center" wrapText="1"/>
    </xf>
    <xf numFmtId="0" fontId="14" fillId="0" borderId="31" xfId="5" applyFont="1" applyBorder="1"/>
    <xf numFmtId="0" fontId="14" fillId="0" borderId="24" xfId="5" applyFont="1" applyBorder="1"/>
    <xf numFmtId="0" fontId="14" fillId="0" borderId="28" xfId="5" applyFont="1" applyBorder="1"/>
    <xf numFmtId="9" fontId="25" fillId="0" borderId="0" xfId="0" applyNumberFormat="1" applyFont="1" applyAlignment="1">
      <alignment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14" fillId="0" borderId="2" xfId="5" applyFont="1" applyBorder="1" applyAlignment="1">
      <alignment vertical="center" wrapText="1"/>
    </xf>
    <xf numFmtId="0" fontId="14" fillId="0" borderId="3" xfId="5" applyFont="1" applyBorder="1" applyAlignment="1">
      <alignment vertical="center" wrapText="1"/>
    </xf>
    <xf numFmtId="0" fontId="14" fillId="0" borderId="6" xfId="5" applyFont="1" applyBorder="1" applyAlignment="1">
      <alignment vertical="center" wrapText="1"/>
    </xf>
    <xf numFmtId="2" fontId="15" fillId="9" borderId="80" xfId="5" applyNumberFormat="1" applyFont="1" applyFill="1" applyBorder="1" applyAlignment="1">
      <alignment horizontal="center" vertical="center" wrapText="1"/>
    </xf>
    <xf numFmtId="165" fontId="5" fillId="3" borderId="0" xfId="0" applyNumberFormat="1" applyFont="1" applyFill="1" applyAlignment="1">
      <alignment horizontal="right" vertical="center"/>
    </xf>
    <xf numFmtId="0" fontId="2" fillId="0" borderId="0" xfId="313" applyAlignment="1">
      <alignment horizontal="center"/>
    </xf>
    <xf numFmtId="0" fontId="13" fillId="3" borderId="0" xfId="0" applyFont="1" applyFill="1" applyAlignment="1">
      <alignment vertical="center"/>
    </xf>
    <xf numFmtId="15" fontId="3" fillId="0" borderId="0" xfId="0" applyNumberFormat="1" applyFont="1" applyAlignment="1">
      <alignment vertical="center"/>
    </xf>
    <xf numFmtId="15" fontId="3" fillId="0" borderId="0" xfId="0" applyNumberFormat="1" applyFont="1"/>
    <xf numFmtId="0" fontId="0" fillId="4" borderId="68" xfId="0" applyFill="1" applyBorder="1"/>
    <xf numFmtId="0" fontId="0" fillId="4" borderId="0" xfId="0" applyFill="1"/>
    <xf numFmtId="0" fontId="0" fillId="4" borderId="68" xfId="0" applyFill="1" applyBorder="1" applyAlignment="1">
      <alignment vertical="center"/>
    </xf>
    <xf numFmtId="0" fontId="0" fillId="4" borderId="0" xfId="0" applyFill="1" applyAlignment="1">
      <alignment vertical="center"/>
    </xf>
    <xf numFmtId="44" fontId="0" fillId="3" borderId="75" xfId="0" applyNumberFormat="1" applyFill="1" applyBorder="1" applyAlignment="1">
      <alignment horizontal="center" vertical="center"/>
    </xf>
    <xf numFmtId="44" fontId="0" fillId="3" borderId="76" xfId="0" applyNumberFormat="1" applyFill="1" applyBorder="1" applyAlignment="1">
      <alignment horizontal="center" vertical="center"/>
    </xf>
    <xf numFmtId="44" fontId="0" fillId="3" borderId="77" xfId="0" applyNumberFormat="1" applyFill="1" applyBorder="1" applyAlignment="1">
      <alignment horizontal="center" vertical="center"/>
    </xf>
    <xf numFmtId="44" fontId="0" fillId="3" borderId="78" xfId="0" applyNumberFormat="1" applyFill="1" applyBorder="1" applyAlignment="1">
      <alignment horizontal="center" vertical="center"/>
    </xf>
    <xf numFmtId="44" fontId="3" fillId="3" borderId="75" xfId="358" applyFont="1" applyFill="1" applyBorder="1" applyAlignment="1" applyProtection="1">
      <alignment horizontal="center" vertical="center"/>
    </xf>
    <xf numFmtId="44" fontId="26" fillId="3" borderId="76" xfId="0" applyNumberFormat="1" applyFont="1" applyFill="1" applyBorder="1" applyAlignment="1">
      <alignment horizontal="center" vertical="center"/>
    </xf>
    <xf numFmtId="44" fontId="3" fillId="3" borderId="77" xfId="358" applyFont="1" applyFill="1" applyBorder="1" applyAlignment="1" applyProtection="1">
      <alignment horizontal="center" vertical="center"/>
    </xf>
    <xf numFmtId="44" fontId="26" fillId="3" borderId="78" xfId="0" applyNumberFormat="1" applyFont="1" applyFill="1" applyBorder="1" applyAlignment="1">
      <alignment horizontal="center" vertical="center"/>
    </xf>
    <xf numFmtId="49" fontId="15" fillId="0" borderId="82" xfId="5" applyNumberFormat="1" applyFont="1" applyBorder="1" applyAlignment="1">
      <alignment horizontal="center" vertical="center" wrapText="1"/>
    </xf>
    <xf numFmtId="0" fontId="15" fillId="0" borderId="82" xfId="5" applyFont="1" applyBorder="1" applyAlignment="1">
      <alignment horizontal="center" vertical="center" wrapText="1"/>
    </xf>
    <xf numFmtId="2" fontId="15" fillId="0" borderId="82" xfId="5" applyNumberFormat="1" applyFont="1" applyBorder="1" applyAlignment="1">
      <alignment horizontal="center" vertical="center" wrapText="1"/>
    </xf>
    <xf numFmtId="9" fontId="15" fillId="0" borderId="82" xfId="5" applyNumberFormat="1" applyFont="1" applyBorder="1" applyAlignment="1">
      <alignment horizontal="center" vertical="center" wrapText="1"/>
    </xf>
    <xf numFmtId="2" fontId="15" fillId="5" borderId="83" xfId="5" applyNumberFormat="1" applyFont="1" applyFill="1" applyBorder="1" applyAlignment="1">
      <alignment horizontal="center" vertical="center" wrapText="1"/>
    </xf>
    <xf numFmtId="0" fontId="15" fillId="0" borderId="84" xfId="5" applyFont="1" applyBorder="1" applyAlignment="1">
      <alignment horizontal="center" vertical="center" wrapText="1"/>
    </xf>
    <xf numFmtId="0" fontId="15" fillId="0" borderId="85" xfId="5" applyFont="1" applyBorder="1" applyAlignment="1">
      <alignment horizontal="center" vertical="center" wrapText="1"/>
    </xf>
    <xf numFmtId="49" fontId="15" fillId="0" borderId="86" xfId="5" applyNumberFormat="1" applyFont="1" applyBorder="1" applyAlignment="1">
      <alignment horizontal="center" vertical="center" wrapText="1"/>
    </xf>
    <xf numFmtId="0" fontId="15" fillId="0" borderId="86" xfId="5" applyFont="1" applyBorder="1" applyAlignment="1">
      <alignment horizontal="center" vertical="center" wrapText="1"/>
    </xf>
    <xf numFmtId="2" fontId="15" fillId="0" borderId="86" xfId="5" applyNumberFormat="1" applyFont="1" applyBorder="1" applyAlignment="1">
      <alignment horizontal="center" vertical="center" wrapText="1"/>
    </xf>
    <xf numFmtId="9" fontId="15" fillId="0" borderId="86" xfId="5" applyNumberFormat="1" applyFont="1" applyBorder="1" applyAlignment="1">
      <alignment horizontal="center" vertical="center" wrapText="1"/>
    </xf>
    <xf numFmtId="2" fontId="15" fillId="0" borderId="87" xfId="5" applyNumberFormat="1" applyFont="1" applyBorder="1" applyAlignment="1">
      <alignment horizontal="center" vertical="center" wrapText="1"/>
    </xf>
    <xf numFmtId="2" fontId="15" fillId="5" borderId="88" xfId="5" applyNumberFormat="1" applyFont="1" applyFill="1" applyBorder="1" applyAlignment="1">
      <alignment horizontal="center" vertical="center" wrapText="1"/>
    </xf>
    <xf numFmtId="0" fontId="15" fillId="0" borderId="89" xfId="5" applyFont="1" applyBorder="1" applyAlignment="1">
      <alignment horizontal="center" vertical="center" wrapText="1"/>
    </xf>
    <xf numFmtId="0" fontId="15" fillId="0" borderId="21" xfId="5" applyFont="1" applyBorder="1" applyAlignment="1">
      <alignment horizontal="center" vertical="center" wrapText="1"/>
    </xf>
    <xf numFmtId="49" fontId="15" fillId="0" borderId="24" xfId="5" applyNumberFormat="1" applyFont="1" applyBorder="1" applyAlignment="1">
      <alignment horizontal="center" vertical="center" wrapText="1"/>
    </xf>
    <xf numFmtId="0" fontId="15" fillId="0" borderId="24" xfId="5" applyFont="1" applyBorder="1" applyAlignment="1">
      <alignment horizontal="center" vertical="center" wrapText="1"/>
    </xf>
    <xf numFmtId="2" fontId="15" fillId="0" borderId="24" xfId="5" applyNumberFormat="1" applyFont="1" applyBorder="1" applyAlignment="1">
      <alignment horizontal="center" vertical="center" wrapText="1"/>
    </xf>
    <xf numFmtId="9" fontId="15" fillId="0" borderId="24" xfId="5" applyNumberFormat="1" applyFont="1" applyBorder="1" applyAlignment="1">
      <alignment horizontal="center" vertical="center" wrapText="1"/>
    </xf>
    <xf numFmtId="2" fontId="15" fillId="0" borderId="69" xfId="5" applyNumberFormat="1" applyFont="1" applyBorder="1" applyAlignment="1">
      <alignment horizontal="center" vertical="center" wrapText="1"/>
    </xf>
    <xf numFmtId="0" fontId="15" fillId="0" borderId="32" xfId="5" applyFont="1" applyBorder="1" applyAlignment="1">
      <alignment horizontal="center" vertical="center" wrapText="1"/>
    </xf>
    <xf numFmtId="0" fontId="15" fillId="5" borderId="90" xfId="5" applyFont="1" applyFill="1" applyBorder="1" applyAlignment="1">
      <alignment horizontal="center" vertical="center" wrapText="1"/>
    </xf>
    <xf numFmtId="0" fontId="15" fillId="0" borderId="91" xfId="6" applyFont="1" applyBorder="1"/>
    <xf numFmtId="0" fontId="14" fillId="0" borderId="24" xfId="6" applyFont="1" applyBorder="1"/>
    <xf numFmtId="49" fontId="14" fillId="0" borderId="24" xfId="7" applyNumberFormat="1" applyFont="1" applyBorder="1" applyAlignment="1">
      <alignment horizontal="center"/>
    </xf>
    <xf numFmtId="0" fontId="14" fillId="0" borderId="24" xfId="8" applyFont="1" applyBorder="1" applyAlignment="1">
      <alignment horizontal="center"/>
    </xf>
    <xf numFmtId="2" fontId="14" fillId="0" borderId="24" xfId="8" applyNumberFormat="1" applyFont="1" applyBorder="1" applyAlignment="1">
      <alignment horizontal="center"/>
    </xf>
    <xf numFmtId="9" fontId="14" fillId="0" borderId="24" xfId="5" applyNumberFormat="1" applyFont="1" applyBorder="1" applyAlignment="1">
      <alignment horizontal="center"/>
    </xf>
    <xf numFmtId="0" fontId="14" fillId="0" borderId="24" xfId="5" applyFont="1" applyBorder="1" applyAlignment="1">
      <alignment horizontal="center"/>
    </xf>
    <xf numFmtId="2" fontId="14" fillId="0" borderId="24" xfId="5" applyNumberFormat="1" applyFont="1" applyBorder="1" applyAlignment="1">
      <alignment horizontal="center"/>
    </xf>
    <xf numFmtId="2" fontId="14" fillId="0" borderId="24" xfId="221" applyNumberFormat="1" applyFont="1" applyBorder="1" applyAlignment="1">
      <alignment horizontal="center"/>
    </xf>
    <xf numFmtId="2" fontId="14" fillId="0" borderId="69" xfId="5" applyNumberFormat="1" applyFont="1" applyBorder="1" applyAlignment="1">
      <alignment horizontal="center"/>
    </xf>
    <xf numFmtId="0" fontId="14" fillId="0" borderId="86" xfId="5" applyFont="1" applyBorder="1" applyAlignment="1">
      <alignment horizontal="center"/>
    </xf>
    <xf numFmtId="0" fontId="14" fillId="5" borderId="88" xfId="5" applyFont="1" applyFill="1" applyBorder="1" applyAlignment="1">
      <alignment horizontal="center"/>
    </xf>
    <xf numFmtId="0" fontId="14" fillId="0" borderId="92" xfId="6" applyFont="1" applyBorder="1"/>
    <xf numFmtId="0" fontId="14" fillId="0" borderId="17" xfId="6" applyFont="1" applyBorder="1"/>
    <xf numFmtId="0" fontId="14" fillId="0" borderId="16" xfId="6" applyFont="1" applyBorder="1"/>
    <xf numFmtId="49" fontId="14" fillId="0" borderId="27" xfId="7" applyNumberFormat="1" applyFont="1" applyBorder="1" applyAlignment="1">
      <alignment horizontal="center"/>
    </xf>
    <xf numFmtId="0" fontId="14" fillId="0" borderId="27" xfId="5" applyFont="1" applyBorder="1"/>
    <xf numFmtId="0" fontId="14" fillId="0" borderId="27" xfId="8" applyFont="1" applyBorder="1" applyAlignment="1">
      <alignment horizontal="center"/>
    </xf>
    <xf numFmtId="2" fontId="14" fillId="0" borderId="27" xfId="8" applyNumberFormat="1" applyFont="1" applyBorder="1" applyAlignment="1">
      <alignment horizontal="center"/>
    </xf>
    <xf numFmtId="9" fontId="14" fillId="0" borderId="27" xfId="5" applyNumberFormat="1" applyFont="1" applyBorder="1" applyAlignment="1">
      <alignment horizontal="center"/>
    </xf>
    <xf numFmtId="0" fontId="14" fillId="0" borderId="27" xfId="5" applyFont="1" applyBorder="1" applyAlignment="1">
      <alignment horizontal="center"/>
    </xf>
    <xf numFmtId="2" fontId="14" fillId="0" borderId="27" xfId="5" applyNumberFormat="1" applyFont="1" applyBorder="1" applyAlignment="1">
      <alignment horizontal="center"/>
    </xf>
    <xf numFmtId="2" fontId="14" fillId="0" borderId="27" xfId="221" applyNumberFormat="1" applyFont="1" applyBorder="1" applyAlignment="1">
      <alignment horizontal="center"/>
    </xf>
    <xf numFmtId="2" fontId="14" fillId="0" borderId="70" xfId="5" applyNumberFormat="1" applyFont="1" applyBorder="1" applyAlignment="1">
      <alignment horizontal="center"/>
    </xf>
    <xf numFmtId="2" fontId="14" fillId="5" borderId="93" xfId="5" applyNumberFormat="1" applyFont="1" applyFill="1" applyBorder="1" applyAlignment="1">
      <alignment horizontal="center"/>
    </xf>
    <xf numFmtId="0" fontId="15" fillId="0" borderId="89" xfId="6" applyFont="1" applyBorder="1"/>
    <xf numFmtId="0" fontId="14" fillId="0" borderId="21" xfId="6" applyFont="1" applyBorder="1"/>
    <xf numFmtId="0" fontId="14" fillId="0" borderId="20" xfId="6" applyFont="1" applyBorder="1"/>
    <xf numFmtId="2" fontId="14" fillId="5" borderId="90" xfId="5" applyNumberFormat="1" applyFont="1" applyFill="1" applyBorder="1" applyAlignment="1">
      <alignment horizontal="center"/>
    </xf>
    <xf numFmtId="0" fontId="14" fillId="0" borderId="89" xfId="6" applyFont="1" applyBorder="1"/>
    <xf numFmtId="2" fontId="14" fillId="0" borderId="28" xfId="5" applyNumberFormat="1" applyFont="1" applyBorder="1" applyAlignment="1">
      <alignment horizontal="center"/>
    </xf>
    <xf numFmtId="2" fontId="14" fillId="5" borderId="94" xfId="5" applyNumberFormat="1" applyFont="1" applyFill="1" applyBorder="1" applyAlignment="1">
      <alignment horizontal="center"/>
    </xf>
    <xf numFmtId="0" fontId="14" fillId="0" borderId="95" xfId="6" applyFont="1" applyBorder="1"/>
    <xf numFmtId="0" fontId="14" fillId="0" borderId="14" xfId="6" applyFont="1" applyBorder="1"/>
    <xf numFmtId="0" fontId="14" fillId="0" borderId="12" xfId="6" applyFont="1" applyBorder="1"/>
    <xf numFmtId="49" fontId="14" fillId="0" borderId="28" xfId="7" applyNumberFormat="1" applyFont="1" applyBorder="1" applyAlignment="1">
      <alignment horizontal="center"/>
    </xf>
    <xf numFmtId="0" fontId="14" fillId="0" borderId="28" xfId="8" applyFont="1" applyBorder="1" applyAlignment="1">
      <alignment horizontal="center"/>
    </xf>
    <xf numFmtId="2" fontId="14" fillId="0" borderId="28" xfId="8" applyNumberFormat="1" applyFont="1" applyBorder="1" applyAlignment="1">
      <alignment horizontal="center"/>
    </xf>
    <xf numFmtId="9" fontId="14" fillId="0" borderId="28" xfId="5" applyNumberFormat="1" applyFont="1" applyBorder="1" applyAlignment="1">
      <alignment horizontal="center"/>
    </xf>
    <xf numFmtId="0" fontId="14" fillId="0" borderId="28" xfId="5" applyFont="1" applyBorder="1" applyAlignment="1">
      <alignment horizontal="center"/>
    </xf>
    <xf numFmtId="2" fontId="14" fillId="0" borderId="28" xfId="221" applyNumberFormat="1" applyFont="1" applyBorder="1" applyAlignment="1">
      <alignment horizontal="center"/>
    </xf>
    <xf numFmtId="2" fontId="14" fillId="0" borderId="71" xfId="5" applyNumberFormat="1" applyFont="1" applyBorder="1" applyAlignment="1">
      <alignment horizontal="center"/>
    </xf>
    <xf numFmtId="0" fontId="14" fillId="0" borderId="96" xfId="6" applyFont="1" applyBorder="1"/>
    <xf numFmtId="0" fontId="14" fillId="0" borderId="13" xfId="6" applyFont="1" applyBorder="1"/>
    <xf numFmtId="0" fontId="14" fillId="0" borderId="23" xfId="6" applyFont="1" applyBorder="1"/>
    <xf numFmtId="49" fontId="14" fillId="0" borderId="29" xfId="7" applyNumberFormat="1" applyFont="1" applyBorder="1" applyAlignment="1">
      <alignment horizontal="center"/>
    </xf>
    <xf numFmtId="0" fontId="14" fillId="0" borderId="29" xfId="5" applyFont="1" applyBorder="1"/>
    <xf numFmtId="0" fontId="14" fillId="0" borderId="29" xfId="8" applyFont="1" applyBorder="1" applyAlignment="1">
      <alignment horizontal="center"/>
    </xf>
    <xf numFmtId="2" fontId="14" fillId="0" borderId="29" xfId="8" applyNumberFormat="1" applyFont="1" applyBorder="1" applyAlignment="1">
      <alignment horizontal="center"/>
    </xf>
    <xf numFmtId="9" fontId="14" fillId="0" borderId="29" xfId="5" applyNumberFormat="1" applyFont="1" applyBorder="1" applyAlignment="1">
      <alignment horizontal="center"/>
    </xf>
    <xf numFmtId="0" fontId="14" fillId="0" borderId="29" xfId="5" applyFont="1" applyBorder="1" applyAlignment="1">
      <alignment horizontal="center"/>
    </xf>
    <xf numFmtId="2" fontId="14" fillId="0" borderId="29" xfId="5" applyNumberFormat="1" applyFont="1" applyBorder="1" applyAlignment="1">
      <alignment horizontal="center"/>
    </xf>
    <xf numFmtId="2" fontId="14" fillId="0" borderId="29" xfId="221" applyNumberFormat="1" applyFont="1" applyBorder="1" applyAlignment="1">
      <alignment horizontal="center"/>
    </xf>
    <xf numFmtId="3" fontId="14" fillId="0" borderId="28" xfId="8" applyNumberFormat="1" applyFont="1" applyBorder="1" applyAlignment="1">
      <alignment horizontal="center"/>
    </xf>
    <xf numFmtId="2" fontId="14" fillId="5" borderId="97" xfId="5" applyNumberFormat="1" applyFont="1" applyFill="1" applyBorder="1" applyAlignment="1">
      <alignment horizontal="center"/>
    </xf>
    <xf numFmtId="0" fontId="14" fillId="0" borderId="22" xfId="6" applyFont="1" applyBorder="1"/>
    <xf numFmtId="49" fontId="14" fillId="0" borderId="30" xfId="7" applyNumberFormat="1" applyFont="1" applyBorder="1" applyAlignment="1">
      <alignment horizontal="center"/>
    </xf>
    <xf numFmtId="0" fontId="14" fillId="0" borderId="30" xfId="5" applyFont="1" applyBorder="1"/>
    <xf numFmtId="2" fontId="14" fillId="0" borderId="30" xfId="8" applyNumberFormat="1" applyFont="1" applyBorder="1" applyAlignment="1">
      <alignment horizontal="center"/>
    </xf>
    <xf numFmtId="9" fontId="14" fillId="0" borderId="30" xfId="5" applyNumberFormat="1" applyFont="1" applyBorder="1" applyAlignment="1">
      <alignment horizontal="center"/>
    </xf>
    <xf numFmtId="0" fontId="14" fillId="0" borderId="30" xfId="5" applyFont="1" applyBorder="1" applyAlignment="1">
      <alignment horizontal="center"/>
    </xf>
    <xf numFmtId="2" fontId="14" fillId="0" borderId="30" xfId="5" applyNumberFormat="1" applyFont="1" applyBorder="1" applyAlignment="1">
      <alignment horizontal="center"/>
    </xf>
    <xf numFmtId="2" fontId="14" fillId="0" borderId="30" xfId="221" applyNumberFormat="1" applyFont="1" applyBorder="1" applyAlignment="1">
      <alignment horizontal="center"/>
    </xf>
    <xf numFmtId="2" fontId="14" fillId="0" borderId="72" xfId="5" applyNumberFormat="1" applyFont="1" applyBorder="1" applyAlignment="1">
      <alignment horizontal="center"/>
    </xf>
    <xf numFmtId="2" fontId="14" fillId="5" borderId="98" xfId="5" applyNumberFormat="1" applyFont="1" applyFill="1" applyBorder="1" applyAlignment="1">
      <alignment horizontal="center"/>
    </xf>
    <xf numFmtId="2" fontId="14" fillId="5" borderId="99" xfId="5" applyNumberFormat="1" applyFont="1" applyFill="1" applyBorder="1" applyAlignment="1">
      <alignment horizontal="center"/>
    </xf>
    <xf numFmtId="0" fontId="15" fillId="0" borderId="14" xfId="6" applyFont="1" applyBorder="1"/>
    <xf numFmtId="0" fontId="14" fillId="0" borderId="30" xfId="8" applyFont="1" applyBorder="1" applyAlignment="1">
      <alignment horizontal="center"/>
    </xf>
    <xf numFmtId="0" fontId="14" fillId="0" borderId="100" xfId="6" applyFont="1" applyBorder="1"/>
    <xf numFmtId="0" fontId="15" fillId="0" borderId="15" xfId="6" applyFont="1" applyBorder="1"/>
    <xf numFmtId="49" fontId="14" fillId="0" borderId="31" xfId="7" applyNumberFormat="1" applyFont="1" applyBorder="1" applyAlignment="1">
      <alignment horizontal="center"/>
    </xf>
    <xf numFmtId="0" fontId="14" fillId="0" borderId="31" xfId="8" applyFont="1" applyBorder="1" applyAlignment="1">
      <alignment horizontal="center"/>
    </xf>
    <xf numFmtId="2" fontId="14" fillId="0" borderId="31" xfId="8" applyNumberFormat="1" applyFont="1" applyBorder="1" applyAlignment="1">
      <alignment horizontal="center"/>
    </xf>
    <xf numFmtId="9" fontId="14" fillId="0" borderId="31" xfId="5" applyNumberFormat="1" applyFont="1" applyBorder="1" applyAlignment="1">
      <alignment horizontal="center"/>
    </xf>
    <xf numFmtId="0" fontId="14" fillId="0" borderId="31" xfId="5" applyFont="1" applyBorder="1" applyAlignment="1">
      <alignment horizontal="center"/>
    </xf>
    <xf numFmtId="2" fontId="14" fillId="0" borderId="31" xfId="5" applyNumberFormat="1" applyFont="1" applyBorder="1" applyAlignment="1">
      <alignment horizontal="center"/>
    </xf>
    <xf numFmtId="2" fontId="14" fillId="5" borderId="101" xfId="5" applyNumberFormat="1" applyFont="1" applyFill="1" applyBorder="1" applyAlignment="1">
      <alignment horizontal="center"/>
    </xf>
    <xf numFmtId="0" fontId="14" fillId="0" borderId="102" xfId="6" applyFont="1" applyBorder="1"/>
    <xf numFmtId="0" fontId="14" fillId="0" borderId="0" xfId="6" applyFont="1"/>
    <xf numFmtId="0" fontId="14" fillId="0" borderId="18" xfId="6" applyFont="1" applyBorder="1"/>
    <xf numFmtId="49" fontId="14" fillId="0" borderId="32" xfId="7" applyNumberFormat="1" applyFont="1" applyBorder="1" applyAlignment="1">
      <alignment horizontal="center"/>
    </xf>
    <xf numFmtId="2" fontId="14" fillId="0" borderId="32" xfId="8" applyNumberFormat="1" applyFont="1" applyBorder="1" applyAlignment="1">
      <alignment horizontal="center"/>
    </xf>
    <xf numFmtId="9" fontId="14" fillId="0" borderId="32" xfId="5" applyNumberFormat="1" applyFont="1" applyBorder="1" applyAlignment="1">
      <alignment horizontal="center"/>
    </xf>
    <xf numFmtId="0" fontId="14" fillId="0" borderId="32" xfId="5" applyFont="1" applyBorder="1" applyAlignment="1">
      <alignment horizontal="center"/>
    </xf>
    <xf numFmtId="2" fontId="14" fillId="0" borderId="32" xfId="5" applyNumberFormat="1" applyFont="1" applyBorder="1" applyAlignment="1">
      <alignment horizontal="center"/>
    </xf>
    <xf numFmtId="0" fontId="14" fillId="0" borderId="32" xfId="5" applyFont="1" applyBorder="1"/>
    <xf numFmtId="0" fontId="15" fillId="0" borderId="100" xfId="6" applyFont="1" applyBorder="1"/>
    <xf numFmtId="0" fontId="14" fillId="0" borderId="15" xfId="6" applyFont="1" applyBorder="1"/>
    <xf numFmtId="0" fontId="13" fillId="0" borderId="0" xfId="5" applyFont="1" applyAlignment="1">
      <alignment horizontal="left"/>
    </xf>
    <xf numFmtId="0" fontId="3" fillId="0" borderId="0" xfId="5"/>
    <xf numFmtId="0" fontId="22" fillId="0" borderId="0" xfId="5" applyFont="1" applyAlignment="1">
      <alignment horizontal="left"/>
    </xf>
    <xf numFmtId="2" fontId="4" fillId="0" borderId="0" xfId="5" applyNumberFormat="1" applyFont="1" applyAlignment="1">
      <alignment horizontal="left"/>
    </xf>
    <xf numFmtId="2" fontId="23" fillId="0" borderId="0" xfId="5" applyNumberFormat="1" applyFont="1" applyAlignment="1">
      <alignment horizontal="left"/>
    </xf>
    <xf numFmtId="0" fontId="4" fillId="0" borderId="0" xfId="5" applyFont="1" applyAlignment="1">
      <alignment horizontal="left"/>
    </xf>
    <xf numFmtId="0" fontId="23" fillId="0" borderId="0" xfId="5" applyFont="1" applyAlignment="1">
      <alignment horizontal="left"/>
    </xf>
    <xf numFmtId="2" fontId="14" fillId="0" borderId="0" xfId="5" applyNumberFormat="1" applyFont="1" applyAlignment="1">
      <alignment horizontal="left" vertical="center"/>
    </xf>
    <xf numFmtId="49" fontId="14" fillId="0" borderId="0" xfId="5" applyNumberFormat="1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165" fontId="14" fillId="10" borderId="104" xfId="358" applyNumberFormat="1" applyFont="1" applyFill="1" applyBorder="1" applyAlignment="1">
      <alignment vertical="center" wrapText="1"/>
    </xf>
    <xf numFmtId="165" fontId="14" fillId="10" borderId="105" xfId="358" applyNumberFormat="1" applyFont="1" applyFill="1" applyBorder="1" applyAlignment="1">
      <alignment vertical="center" wrapText="1"/>
    </xf>
    <xf numFmtId="2" fontId="15" fillId="9" borderId="109" xfId="5" applyNumberFormat="1" applyFont="1" applyFill="1" applyBorder="1" applyAlignment="1">
      <alignment horizontal="center" vertical="center" wrapText="1"/>
    </xf>
    <xf numFmtId="2" fontId="15" fillId="9" borderId="113" xfId="5" applyNumberFormat="1" applyFont="1" applyFill="1" applyBorder="1" applyAlignment="1">
      <alignment horizontal="center" vertical="center" wrapText="1"/>
    </xf>
    <xf numFmtId="0" fontId="14" fillId="0" borderId="117" xfId="5" applyFont="1" applyBorder="1" applyAlignment="1">
      <alignment vertical="center" wrapText="1"/>
    </xf>
    <xf numFmtId="0" fontId="14" fillId="0" borderId="118" xfId="5" applyFont="1" applyBorder="1" applyAlignment="1">
      <alignment vertical="center" wrapText="1"/>
    </xf>
    <xf numFmtId="165" fontId="14" fillId="10" borderId="103" xfId="358" applyNumberFormat="1" applyFont="1" applyFill="1" applyBorder="1" applyAlignment="1">
      <alignment vertical="center" wrapText="1"/>
    </xf>
    <xf numFmtId="9" fontId="0" fillId="0" borderId="106" xfId="359" applyFont="1" applyBorder="1"/>
    <xf numFmtId="9" fontId="0" fillId="0" borderId="107" xfId="359" applyFont="1" applyBorder="1"/>
    <xf numFmtId="9" fontId="0" fillId="0" borderId="108" xfId="359" applyFont="1" applyBorder="1"/>
    <xf numFmtId="9" fontId="0" fillId="0" borderId="102" xfId="359" applyFont="1" applyBorder="1"/>
    <xf numFmtId="9" fontId="0" fillId="0" borderId="0" xfId="359" applyFont="1" applyBorder="1"/>
    <xf numFmtId="9" fontId="0" fillId="0" borderId="123" xfId="359" applyFont="1" applyBorder="1"/>
    <xf numFmtId="9" fontId="0" fillId="0" borderId="124" xfId="359" applyFont="1" applyBorder="1"/>
    <xf numFmtId="9" fontId="0" fillId="0" borderId="38" xfId="359" applyFont="1" applyBorder="1"/>
    <xf numFmtId="9" fontId="0" fillId="0" borderId="125" xfId="359" applyFont="1" applyBorder="1"/>
    <xf numFmtId="9" fontId="14" fillId="0" borderId="106" xfId="359" applyFont="1" applyBorder="1"/>
    <xf numFmtId="9" fontId="14" fillId="0" borderId="107" xfId="359" applyFont="1" applyBorder="1"/>
    <xf numFmtId="9" fontId="14" fillId="0" borderId="108" xfId="359" applyFont="1" applyBorder="1"/>
    <xf numFmtId="44" fontId="14" fillId="0" borderId="110" xfId="5" applyNumberFormat="1" applyFont="1" applyBorder="1" applyAlignment="1">
      <alignment horizontal="center" vertical="center" wrapText="1"/>
    </xf>
    <xf numFmtId="44" fontId="14" fillId="0" borderId="120" xfId="5" applyNumberFormat="1" applyFont="1" applyBorder="1" applyAlignment="1">
      <alignment horizontal="center" vertical="center" wrapText="1"/>
    </xf>
    <xf numFmtId="44" fontId="14" fillId="0" borderId="114" xfId="5" applyNumberFormat="1" applyFont="1" applyBorder="1" applyAlignment="1">
      <alignment horizontal="center" vertical="center" wrapText="1"/>
    </xf>
    <xf numFmtId="44" fontId="14" fillId="0" borderId="111" xfId="5" applyNumberFormat="1" applyFont="1" applyBorder="1" applyAlignment="1">
      <alignment horizontal="center" vertical="center" wrapText="1"/>
    </xf>
    <xf numFmtId="44" fontId="14" fillId="0" borderId="121" xfId="5" applyNumberFormat="1" applyFont="1" applyBorder="1" applyAlignment="1">
      <alignment horizontal="center" vertical="center" wrapText="1"/>
    </xf>
    <xf numFmtId="44" fontId="14" fillId="0" borderId="115" xfId="5" applyNumberFormat="1" applyFont="1" applyBorder="1" applyAlignment="1">
      <alignment horizontal="center" vertical="center" wrapText="1"/>
    </xf>
    <xf numFmtId="44" fontId="14" fillId="0" borderId="112" xfId="5" applyNumberFormat="1" applyFont="1" applyBorder="1" applyAlignment="1">
      <alignment horizontal="center" vertical="center" wrapText="1"/>
    </xf>
    <xf numFmtId="44" fontId="14" fillId="0" borderId="122" xfId="5" applyNumberFormat="1" applyFont="1" applyBorder="1" applyAlignment="1">
      <alignment horizontal="center" vertical="center" wrapText="1"/>
    </xf>
    <xf numFmtId="44" fontId="14" fillId="0" borderId="116" xfId="5" applyNumberFormat="1" applyFont="1" applyBorder="1" applyAlignment="1">
      <alignment horizontal="center" vertical="center" wrapText="1"/>
    </xf>
    <xf numFmtId="44" fontId="14" fillId="0" borderId="106" xfId="5" applyNumberFormat="1" applyFont="1" applyBorder="1" applyAlignment="1">
      <alignment horizontal="center" vertical="center" wrapText="1"/>
    </xf>
    <xf numFmtId="44" fontId="14" fillId="0" borderId="119" xfId="5" applyNumberFormat="1" applyFont="1" applyBorder="1" applyAlignment="1">
      <alignment horizontal="center" vertical="center" wrapText="1"/>
    </xf>
    <xf numFmtId="44" fontId="14" fillId="0" borderId="108" xfId="5" applyNumberFormat="1" applyFont="1" applyBorder="1" applyAlignment="1">
      <alignment horizontal="center" vertical="center" wrapText="1"/>
    </xf>
    <xf numFmtId="44" fontId="14" fillId="0" borderId="126" xfId="5" applyNumberFormat="1" applyFont="1" applyBorder="1" applyAlignment="1">
      <alignment horizontal="center" vertical="center" wrapText="1"/>
    </xf>
    <xf numFmtId="44" fontId="14" fillId="0" borderId="127" xfId="5" applyNumberFormat="1" applyFont="1" applyBorder="1" applyAlignment="1">
      <alignment horizontal="center" vertical="center" wrapText="1"/>
    </xf>
    <xf numFmtId="44" fontId="14" fillId="0" borderId="128" xfId="5" applyNumberFormat="1" applyFont="1" applyBorder="1" applyAlignment="1">
      <alignment horizontal="center" vertical="center" wrapText="1"/>
    </xf>
    <xf numFmtId="44" fontId="14" fillId="0" borderId="129" xfId="5" applyNumberFormat="1" applyFont="1" applyBorder="1" applyAlignment="1">
      <alignment horizontal="center" vertical="center" wrapText="1"/>
    </xf>
    <xf numFmtId="44" fontId="14" fillId="0" borderId="130" xfId="5" applyNumberFormat="1" applyFont="1" applyBorder="1" applyAlignment="1">
      <alignment horizontal="center" vertical="center" wrapText="1"/>
    </xf>
    <xf numFmtId="44" fontId="14" fillId="0" borderId="131" xfId="5" applyNumberFormat="1" applyFont="1" applyBorder="1" applyAlignment="1">
      <alignment horizontal="center" vertical="center" wrapText="1"/>
    </xf>
    <xf numFmtId="9" fontId="0" fillId="0" borderId="104" xfId="359" applyFont="1" applyBorder="1"/>
    <xf numFmtId="9" fontId="0" fillId="0" borderId="37" xfId="359" applyFont="1" applyBorder="1"/>
    <xf numFmtId="9" fontId="0" fillId="0" borderId="105" xfId="359" applyFont="1" applyBorder="1"/>
    <xf numFmtId="44" fontId="14" fillId="11" borderId="106" xfId="359" applyNumberFormat="1" applyFont="1" applyFill="1" applyBorder="1" applyAlignment="1">
      <alignment horizontal="center" vertical="center"/>
    </xf>
    <xf numFmtId="44" fontId="14" fillId="11" borderId="107" xfId="359" applyNumberFormat="1" applyFont="1" applyFill="1" applyBorder="1" applyAlignment="1">
      <alignment horizontal="center" vertical="center"/>
    </xf>
    <xf numFmtId="44" fontId="14" fillId="11" borderId="108" xfId="359" applyNumberFormat="1" applyFont="1" applyFill="1" applyBorder="1" applyAlignment="1">
      <alignment horizontal="center" vertical="center"/>
    </xf>
    <xf numFmtId="9" fontId="14" fillId="11" borderId="106" xfId="359" applyFont="1" applyFill="1" applyBorder="1" applyAlignment="1">
      <alignment horizontal="center" vertical="center"/>
    </xf>
    <xf numFmtId="9" fontId="14" fillId="11" borderId="107" xfId="359" applyFont="1" applyFill="1" applyBorder="1" applyAlignment="1">
      <alignment horizontal="center" vertical="center"/>
    </xf>
    <xf numFmtId="9" fontId="14" fillId="11" borderId="108" xfId="359" applyFont="1" applyFill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14" fontId="0" fillId="0" borderId="0" xfId="0" applyNumberFormat="1"/>
    <xf numFmtId="0" fontId="29" fillId="3" borderId="0" xfId="0" applyFont="1" applyFill="1" applyAlignment="1">
      <alignment vertical="center"/>
    </xf>
    <xf numFmtId="0" fontId="30" fillId="3" borderId="0" xfId="0" applyFont="1" applyFill="1" applyAlignment="1">
      <alignment horizontal="right" vertical="center"/>
    </xf>
    <xf numFmtId="0" fontId="31" fillId="3" borderId="0" xfId="0" applyFont="1" applyFill="1" applyAlignment="1">
      <alignment horizontal="right" vertical="center"/>
    </xf>
    <xf numFmtId="165" fontId="31" fillId="3" borderId="0" xfId="0" applyNumberFormat="1" applyFont="1" applyFill="1" applyAlignment="1">
      <alignment horizontal="right" vertical="center"/>
    </xf>
    <xf numFmtId="166" fontId="0" fillId="0" borderId="0" xfId="0" applyNumberFormat="1" applyAlignment="1">
      <alignment vertical="center"/>
    </xf>
    <xf numFmtId="0" fontId="32" fillId="0" borderId="119" xfId="0" applyFont="1" applyBorder="1" applyAlignment="1">
      <alignment horizontal="center" vertical="center"/>
    </xf>
    <xf numFmtId="166" fontId="0" fillId="6" borderId="103" xfId="0" applyNumberForma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14" fontId="5" fillId="2" borderId="10" xfId="0" applyNumberFormat="1" applyFont="1" applyFill="1" applyBorder="1" applyAlignment="1" applyProtection="1">
      <alignment horizontal="left"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3" fillId="4" borderId="79" xfId="0" applyFont="1" applyFill="1" applyBorder="1" applyAlignment="1" applyProtection="1">
      <alignment horizontal="center" vertical="center"/>
      <protection locked="0"/>
    </xf>
    <xf numFmtId="0" fontId="0" fillId="4" borderId="79" xfId="0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>
      <alignment horizontal="center" vertical="center"/>
    </xf>
    <xf numFmtId="9" fontId="25" fillId="0" borderId="0" xfId="0" applyNumberFormat="1" applyFont="1" applyAlignment="1">
      <alignment horizontal="left" vertical="center" wrapText="1"/>
    </xf>
    <xf numFmtId="9" fontId="25" fillId="0" borderId="5" xfId="0" applyNumberFormat="1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/>
    </xf>
    <xf numFmtId="0" fontId="0" fillId="0" borderId="0" xfId="0"/>
    <xf numFmtId="0" fontId="9" fillId="3" borderId="0" xfId="0" applyFont="1" applyFill="1" applyAlignment="1">
      <alignment horizontal="center" vertical="center"/>
    </xf>
    <xf numFmtId="0" fontId="19" fillId="8" borderId="48" xfId="313" applyFont="1" applyFill="1" applyBorder="1" applyAlignment="1">
      <alignment horizontal="center" vertical="center" wrapText="1"/>
    </xf>
    <xf numFmtId="0" fontId="19" fillId="8" borderId="55" xfId="313" applyFont="1" applyFill="1" applyBorder="1" applyAlignment="1">
      <alignment horizontal="center" vertical="center" wrapText="1"/>
    </xf>
    <xf numFmtId="0" fontId="18" fillId="0" borderId="36" xfId="313" applyFont="1" applyBorder="1" applyAlignment="1">
      <alignment horizontal="center" vertical="center"/>
    </xf>
    <xf numFmtId="0" fontId="19" fillId="0" borderId="34" xfId="313" applyFont="1" applyBorder="1" applyAlignment="1">
      <alignment horizontal="center" vertical="center" wrapText="1"/>
    </xf>
    <xf numFmtId="0" fontId="19" fillId="0" borderId="25" xfId="313" applyFont="1" applyBorder="1" applyAlignment="1">
      <alignment horizontal="center" vertical="center" wrapText="1"/>
    </xf>
    <xf numFmtId="0" fontId="19" fillId="0" borderId="19" xfId="313" applyFont="1" applyBorder="1" applyAlignment="1">
      <alignment horizontal="center" vertical="center" wrapText="1"/>
    </xf>
    <xf numFmtId="0" fontId="19" fillId="0" borderId="44" xfId="313" applyFont="1" applyBorder="1" applyAlignment="1">
      <alignment horizontal="center" vertical="center" wrapText="1"/>
    </xf>
    <xf numFmtId="0" fontId="19" fillId="0" borderId="49" xfId="313" applyFont="1" applyBorder="1" applyAlignment="1">
      <alignment horizontal="center" vertical="center" wrapText="1"/>
    </xf>
    <xf numFmtId="0" fontId="19" fillId="0" borderId="50" xfId="313" applyFont="1" applyBorder="1" applyAlignment="1">
      <alignment horizontal="center" vertical="center" wrapText="1"/>
    </xf>
    <xf numFmtId="0" fontId="20" fillId="0" borderId="41" xfId="313" applyFont="1" applyBorder="1" applyAlignment="1">
      <alignment horizontal="center" vertical="center" wrapText="1"/>
    </xf>
    <xf numFmtId="0" fontId="20" fillId="0" borderId="42" xfId="313" applyFont="1" applyBorder="1" applyAlignment="1">
      <alignment horizontal="center" vertical="center" wrapText="1"/>
    </xf>
    <xf numFmtId="0" fontId="20" fillId="0" borderId="41" xfId="313" applyFont="1" applyBorder="1" applyAlignment="1">
      <alignment horizontal="center"/>
    </xf>
    <xf numFmtId="0" fontId="20" fillId="0" borderId="42" xfId="313" applyFont="1" applyBorder="1" applyAlignment="1">
      <alignment horizontal="center"/>
    </xf>
    <xf numFmtId="0" fontId="20" fillId="0" borderId="43" xfId="313" applyFont="1" applyBorder="1" applyAlignment="1">
      <alignment horizontal="center"/>
    </xf>
    <xf numFmtId="0" fontId="19" fillId="8" borderId="46" xfId="313" applyFont="1" applyFill="1" applyBorder="1" applyAlignment="1">
      <alignment horizontal="center" vertical="center" wrapText="1"/>
    </xf>
    <xf numFmtId="0" fontId="19" fillId="8" borderId="51" xfId="313" applyFont="1" applyFill="1" applyBorder="1" applyAlignment="1">
      <alignment horizontal="center" vertical="center" wrapText="1"/>
    </xf>
    <xf numFmtId="0" fontId="19" fillId="8" borderId="47" xfId="313" applyFont="1" applyFill="1" applyBorder="1" applyAlignment="1">
      <alignment horizontal="center" vertical="center" wrapText="1"/>
    </xf>
    <xf numFmtId="0" fontId="19" fillId="8" borderId="52" xfId="313" applyFont="1" applyFill="1" applyBorder="1" applyAlignment="1">
      <alignment horizontal="center" vertical="center" wrapText="1"/>
    </xf>
    <xf numFmtId="0" fontId="19" fillId="8" borderId="45" xfId="313" applyFont="1" applyFill="1" applyBorder="1" applyAlignment="1">
      <alignment horizontal="center" vertical="center" wrapText="1"/>
    </xf>
    <xf numFmtId="0" fontId="19" fillId="8" borderId="33" xfId="313" applyFont="1" applyFill="1" applyBorder="1" applyAlignment="1">
      <alignment horizontal="center" vertical="center" wrapText="1"/>
    </xf>
    <xf numFmtId="0" fontId="19" fillId="8" borderId="1" xfId="313" applyFont="1" applyFill="1" applyBorder="1" applyAlignment="1">
      <alignment horizontal="center" vertical="center" wrapText="1"/>
    </xf>
    <xf numFmtId="0" fontId="19" fillId="8" borderId="54" xfId="313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/>
    </xf>
    <xf numFmtId="0" fontId="15" fillId="0" borderId="81" xfId="5" applyFont="1" applyBorder="1" applyAlignment="1">
      <alignment horizontal="center" vertical="center" wrapText="1"/>
    </xf>
    <xf numFmtId="0" fontId="15" fillId="0" borderId="82" xfId="5" applyFont="1" applyBorder="1" applyAlignment="1">
      <alignment horizontal="center" vertical="center" wrapText="1"/>
    </xf>
  </cellXfs>
  <cellStyles count="360">
    <cellStyle name="active" xfId="10" xr:uid="{00000000-0005-0000-0000-000000000000}"/>
    <cellStyle name="active 10" xfId="11" xr:uid="{00000000-0005-0000-0000-000001000000}"/>
    <cellStyle name="active 11" xfId="12" xr:uid="{00000000-0005-0000-0000-000002000000}"/>
    <cellStyle name="active 12" xfId="13" xr:uid="{00000000-0005-0000-0000-000003000000}"/>
    <cellStyle name="active 13" xfId="14" xr:uid="{00000000-0005-0000-0000-000004000000}"/>
    <cellStyle name="active 14" xfId="15" xr:uid="{00000000-0005-0000-0000-000005000000}"/>
    <cellStyle name="active 15" xfId="16" xr:uid="{00000000-0005-0000-0000-000006000000}"/>
    <cellStyle name="active 16" xfId="17" xr:uid="{00000000-0005-0000-0000-000007000000}"/>
    <cellStyle name="active 17" xfId="18" xr:uid="{00000000-0005-0000-0000-000008000000}"/>
    <cellStyle name="active 18" xfId="19" xr:uid="{00000000-0005-0000-0000-000009000000}"/>
    <cellStyle name="active 19" xfId="20" xr:uid="{00000000-0005-0000-0000-00000A000000}"/>
    <cellStyle name="active 2" xfId="21" xr:uid="{00000000-0005-0000-0000-00000B000000}"/>
    <cellStyle name="active 20" xfId="22" xr:uid="{00000000-0005-0000-0000-00000C000000}"/>
    <cellStyle name="active 21" xfId="23" xr:uid="{00000000-0005-0000-0000-00000D000000}"/>
    <cellStyle name="active 22" xfId="24" xr:uid="{00000000-0005-0000-0000-00000E000000}"/>
    <cellStyle name="active 23" xfId="25" xr:uid="{00000000-0005-0000-0000-00000F000000}"/>
    <cellStyle name="active 24" xfId="26" xr:uid="{00000000-0005-0000-0000-000010000000}"/>
    <cellStyle name="active 25" xfId="27" xr:uid="{00000000-0005-0000-0000-000011000000}"/>
    <cellStyle name="active 26" xfId="28" xr:uid="{00000000-0005-0000-0000-000012000000}"/>
    <cellStyle name="active 27" xfId="29" xr:uid="{00000000-0005-0000-0000-000013000000}"/>
    <cellStyle name="active 28" xfId="30" xr:uid="{00000000-0005-0000-0000-000014000000}"/>
    <cellStyle name="active 29" xfId="31" xr:uid="{00000000-0005-0000-0000-000015000000}"/>
    <cellStyle name="active 3" xfId="32" xr:uid="{00000000-0005-0000-0000-000016000000}"/>
    <cellStyle name="active 30" xfId="33" xr:uid="{00000000-0005-0000-0000-000017000000}"/>
    <cellStyle name="active 31" xfId="34" xr:uid="{00000000-0005-0000-0000-000018000000}"/>
    <cellStyle name="active 32" xfId="35" xr:uid="{00000000-0005-0000-0000-000019000000}"/>
    <cellStyle name="active 33" xfId="36" xr:uid="{00000000-0005-0000-0000-00001A000000}"/>
    <cellStyle name="active 34" xfId="37" xr:uid="{00000000-0005-0000-0000-00001B000000}"/>
    <cellStyle name="active 35" xfId="38" xr:uid="{00000000-0005-0000-0000-00001C000000}"/>
    <cellStyle name="active 36" xfId="39" xr:uid="{00000000-0005-0000-0000-00001D000000}"/>
    <cellStyle name="active 37" xfId="40" xr:uid="{00000000-0005-0000-0000-00001E000000}"/>
    <cellStyle name="active 38" xfId="41" xr:uid="{00000000-0005-0000-0000-00001F000000}"/>
    <cellStyle name="active 39" xfId="42" xr:uid="{00000000-0005-0000-0000-000020000000}"/>
    <cellStyle name="active 4" xfId="43" xr:uid="{00000000-0005-0000-0000-000021000000}"/>
    <cellStyle name="active 40" xfId="44" xr:uid="{00000000-0005-0000-0000-000022000000}"/>
    <cellStyle name="active 41" xfId="45" xr:uid="{00000000-0005-0000-0000-000023000000}"/>
    <cellStyle name="active 42" xfId="46" xr:uid="{00000000-0005-0000-0000-000024000000}"/>
    <cellStyle name="active 43" xfId="47" xr:uid="{00000000-0005-0000-0000-000025000000}"/>
    <cellStyle name="active 44" xfId="48" xr:uid="{00000000-0005-0000-0000-000026000000}"/>
    <cellStyle name="active 45" xfId="49" xr:uid="{00000000-0005-0000-0000-000027000000}"/>
    <cellStyle name="active 46" xfId="50" xr:uid="{00000000-0005-0000-0000-000028000000}"/>
    <cellStyle name="active 47" xfId="51" xr:uid="{00000000-0005-0000-0000-000029000000}"/>
    <cellStyle name="active 48" xfId="52" xr:uid="{00000000-0005-0000-0000-00002A000000}"/>
    <cellStyle name="active 49" xfId="53" xr:uid="{00000000-0005-0000-0000-00002B000000}"/>
    <cellStyle name="active 5" xfId="54" xr:uid="{00000000-0005-0000-0000-00002C000000}"/>
    <cellStyle name="active 50" xfId="55" xr:uid="{00000000-0005-0000-0000-00002D000000}"/>
    <cellStyle name="active 6" xfId="56" xr:uid="{00000000-0005-0000-0000-00002E000000}"/>
    <cellStyle name="active 7" xfId="57" xr:uid="{00000000-0005-0000-0000-00002F000000}"/>
    <cellStyle name="active 8" xfId="58" xr:uid="{00000000-0005-0000-0000-000030000000}"/>
    <cellStyle name="active 9" xfId="59" xr:uid="{00000000-0005-0000-0000-000031000000}"/>
    <cellStyle name="Comma 2" xfId="314" xr:uid="{00000000-0005-0000-0000-000032000000}"/>
    <cellStyle name="Currency" xfId="358" builtinId="4"/>
    <cellStyle name="Currency 2" xfId="9" xr:uid="{00000000-0005-0000-0000-000034000000}"/>
    <cellStyle name="Currency 2 10" xfId="60" xr:uid="{00000000-0005-0000-0000-000035000000}"/>
    <cellStyle name="Currency 2 11" xfId="61" xr:uid="{00000000-0005-0000-0000-000036000000}"/>
    <cellStyle name="Currency 2 12" xfId="62" xr:uid="{00000000-0005-0000-0000-000037000000}"/>
    <cellStyle name="Currency 2 13" xfId="63" xr:uid="{00000000-0005-0000-0000-000038000000}"/>
    <cellStyle name="Currency 2 14" xfId="64" xr:uid="{00000000-0005-0000-0000-000039000000}"/>
    <cellStyle name="Currency 2 15" xfId="65" xr:uid="{00000000-0005-0000-0000-00003A000000}"/>
    <cellStyle name="Currency 2 16" xfId="66" xr:uid="{00000000-0005-0000-0000-00003B000000}"/>
    <cellStyle name="Currency 2 17" xfId="67" xr:uid="{00000000-0005-0000-0000-00003C000000}"/>
    <cellStyle name="Currency 2 18" xfId="68" xr:uid="{00000000-0005-0000-0000-00003D000000}"/>
    <cellStyle name="Currency 2 19" xfId="69" xr:uid="{00000000-0005-0000-0000-00003E000000}"/>
    <cellStyle name="Currency 2 2" xfId="70" xr:uid="{00000000-0005-0000-0000-00003F000000}"/>
    <cellStyle name="Currency 2 20" xfId="71" xr:uid="{00000000-0005-0000-0000-000040000000}"/>
    <cellStyle name="Currency 2 21" xfId="72" xr:uid="{00000000-0005-0000-0000-000041000000}"/>
    <cellStyle name="Currency 2 22" xfId="73" xr:uid="{00000000-0005-0000-0000-000042000000}"/>
    <cellStyle name="Currency 2 23" xfId="74" xr:uid="{00000000-0005-0000-0000-000043000000}"/>
    <cellStyle name="Currency 2 24" xfId="75" xr:uid="{00000000-0005-0000-0000-000044000000}"/>
    <cellStyle name="Currency 2 25" xfId="76" xr:uid="{00000000-0005-0000-0000-000045000000}"/>
    <cellStyle name="Currency 2 26" xfId="77" xr:uid="{00000000-0005-0000-0000-000046000000}"/>
    <cellStyle name="Currency 2 27" xfId="78" xr:uid="{00000000-0005-0000-0000-000047000000}"/>
    <cellStyle name="Currency 2 28" xfId="79" xr:uid="{00000000-0005-0000-0000-000048000000}"/>
    <cellStyle name="Currency 2 29" xfId="80" xr:uid="{00000000-0005-0000-0000-000049000000}"/>
    <cellStyle name="Currency 2 3" xfId="81" xr:uid="{00000000-0005-0000-0000-00004A000000}"/>
    <cellStyle name="Currency 2 30" xfId="315" xr:uid="{00000000-0005-0000-0000-00004B000000}"/>
    <cellStyle name="Currency 2 31" xfId="316" xr:uid="{00000000-0005-0000-0000-00004C000000}"/>
    <cellStyle name="Currency 2 4" xfId="82" xr:uid="{00000000-0005-0000-0000-00004D000000}"/>
    <cellStyle name="Currency 2 5" xfId="83" xr:uid="{00000000-0005-0000-0000-00004E000000}"/>
    <cellStyle name="Currency 2 6" xfId="84" xr:uid="{00000000-0005-0000-0000-00004F000000}"/>
    <cellStyle name="Currency 2 7" xfId="85" xr:uid="{00000000-0005-0000-0000-000050000000}"/>
    <cellStyle name="Currency 2 8" xfId="86" xr:uid="{00000000-0005-0000-0000-000051000000}"/>
    <cellStyle name="Currency 2 9" xfId="87" xr:uid="{00000000-0005-0000-0000-000052000000}"/>
    <cellStyle name="Currency 3" xfId="88" xr:uid="{00000000-0005-0000-0000-000053000000}"/>
    <cellStyle name="Currency 4" xfId="317" xr:uid="{00000000-0005-0000-0000-000054000000}"/>
    <cellStyle name="Currency 4 2" xfId="318" xr:uid="{00000000-0005-0000-0000-000055000000}"/>
    <cellStyle name="Currency 5" xfId="319" xr:uid="{00000000-0005-0000-0000-000056000000}"/>
    <cellStyle name="Grey" xfId="89" xr:uid="{00000000-0005-0000-0000-000057000000}"/>
    <cellStyle name="Grey 10" xfId="90" xr:uid="{00000000-0005-0000-0000-000058000000}"/>
    <cellStyle name="Grey 11" xfId="91" xr:uid="{00000000-0005-0000-0000-000059000000}"/>
    <cellStyle name="Grey 12" xfId="92" xr:uid="{00000000-0005-0000-0000-00005A000000}"/>
    <cellStyle name="Grey 13" xfId="93" xr:uid="{00000000-0005-0000-0000-00005B000000}"/>
    <cellStyle name="Grey 14" xfId="94" xr:uid="{00000000-0005-0000-0000-00005C000000}"/>
    <cellStyle name="Grey 15" xfId="95" xr:uid="{00000000-0005-0000-0000-00005D000000}"/>
    <cellStyle name="Grey 16" xfId="96" xr:uid="{00000000-0005-0000-0000-00005E000000}"/>
    <cellStyle name="Grey 17" xfId="97" xr:uid="{00000000-0005-0000-0000-00005F000000}"/>
    <cellStyle name="Grey 18" xfId="98" xr:uid="{00000000-0005-0000-0000-000060000000}"/>
    <cellStyle name="Grey 19" xfId="99" xr:uid="{00000000-0005-0000-0000-000061000000}"/>
    <cellStyle name="Grey 2" xfId="100" xr:uid="{00000000-0005-0000-0000-000062000000}"/>
    <cellStyle name="Grey 20" xfId="101" xr:uid="{00000000-0005-0000-0000-000063000000}"/>
    <cellStyle name="Grey 21" xfId="102" xr:uid="{00000000-0005-0000-0000-000064000000}"/>
    <cellStyle name="Grey 22" xfId="103" xr:uid="{00000000-0005-0000-0000-000065000000}"/>
    <cellStyle name="Grey 23" xfId="104" xr:uid="{00000000-0005-0000-0000-000066000000}"/>
    <cellStyle name="Grey 24" xfId="105" xr:uid="{00000000-0005-0000-0000-000067000000}"/>
    <cellStyle name="Grey 25" xfId="106" xr:uid="{00000000-0005-0000-0000-000068000000}"/>
    <cellStyle name="Grey 26" xfId="107" xr:uid="{00000000-0005-0000-0000-000069000000}"/>
    <cellStyle name="Grey 27" xfId="108" xr:uid="{00000000-0005-0000-0000-00006A000000}"/>
    <cellStyle name="Grey 28" xfId="109" xr:uid="{00000000-0005-0000-0000-00006B000000}"/>
    <cellStyle name="Grey 29" xfId="110" xr:uid="{00000000-0005-0000-0000-00006C000000}"/>
    <cellStyle name="Grey 3" xfId="111" xr:uid="{00000000-0005-0000-0000-00006D000000}"/>
    <cellStyle name="Grey 30" xfId="112" xr:uid="{00000000-0005-0000-0000-00006E000000}"/>
    <cellStyle name="Grey 31" xfId="113" xr:uid="{00000000-0005-0000-0000-00006F000000}"/>
    <cellStyle name="Grey 32" xfId="114" xr:uid="{00000000-0005-0000-0000-000070000000}"/>
    <cellStyle name="Grey 33" xfId="115" xr:uid="{00000000-0005-0000-0000-000071000000}"/>
    <cellStyle name="Grey 34" xfId="116" xr:uid="{00000000-0005-0000-0000-000072000000}"/>
    <cellStyle name="Grey 35" xfId="117" xr:uid="{00000000-0005-0000-0000-000073000000}"/>
    <cellStyle name="Grey 36" xfId="118" xr:uid="{00000000-0005-0000-0000-000074000000}"/>
    <cellStyle name="Grey 37" xfId="119" xr:uid="{00000000-0005-0000-0000-000075000000}"/>
    <cellStyle name="Grey 38" xfId="120" xr:uid="{00000000-0005-0000-0000-000076000000}"/>
    <cellStyle name="Grey 39" xfId="121" xr:uid="{00000000-0005-0000-0000-000077000000}"/>
    <cellStyle name="Grey 4" xfId="122" xr:uid="{00000000-0005-0000-0000-000078000000}"/>
    <cellStyle name="Grey 40" xfId="123" xr:uid="{00000000-0005-0000-0000-000079000000}"/>
    <cellStyle name="Grey 41" xfId="124" xr:uid="{00000000-0005-0000-0000-00007A000000}"/>
    <cellStyle name="Grey 42" xfId="125" xr:uid="{00000000-0005-0000-0000-00007B000000}"/>
    <cellStyle name="Grey 43" xfId="126" xr:uid="{00000000-0005-0000-0000-00007C000000}"/>
    <cellStyle name="Grey 44" xfId="127" xr:uid="{00000000-0005-0000-0000-00007D000000}"/>
    <cellStyle name="Grey 45" xfId="128" xr:uid="{00000000-0005-0000-0000-00007E000000}"/>
    <cellStyle name="Grey 46" xfId="129" xr:uid="{00000000-0005-0000-0000-00007F000000}"/>
    <cellStyle name="Grey 47" xfId="130" xr:uid="{00000000-0005-0000-0000-000080000000}"/>
    <cellStyle name="Grey 48" xfId="131" xr:uid="{00000000-0005-0000-0000-000081000000}"/>
    <cellStyle name="Grey 49" xfId="132" xr:uid="{00000000-0005-0000-0000-000082000000}"/>
    <cellStyle name="Grey 5" xfId="133" xr:uid="{00000000-0005-0000-0000-000083000000}"/>
    <cellStyle name="Grey 50" xfId="134" xr:uid="{00000000-0005-0000-0000-000084000000}"/>
    <cellStyle name="Grey 6" xfId="135" xr:uid="{00000000-0005-0000-0000-000085000000}"/>
    <cellStyle name="Grey 7" xfId="136" xr:uid="{00000000-0005-0000-0000-000086000000}"/>
    <cellStyle name="Grey 8" xfId="137" xr:uid="{00000000-0005-0000-0000-000087000000}"/>
    <cellStyle name="Grey 9" xfId="138" xr:uid="{00000000-0005-0000-0000-000088000000}"/>
    <cellStyle name="Header1" xfId="139" xr:uid="{00000000-0005-0000-0000-000089000000}"/>
    <cellStyle name="Header2" xfId="140" xr:uid="{00000000-0005-0000-0000-00008A000000}"/>
    <cellStyle name="Input [yellow]" xfId="141" xr:uid="{00000000-0005-0000-0000-00008B000000}"/>
    <cellStyle name="Input [yellow] 10" xfId="142" xr:uid="{00000000-0005-0000-0000-00008C000000}"/>
    <cellStyle name="Input [yellow] 11" xfId="143" xr:uid="{00000000-0005-0000-0000-00008D000000}"/>
    <cellStyle name="Input [yellow] 12" xfId="144" xr:uid="{00000000-0005-0000-0000-00008E000000}"/>
    <cellStyle name="Input [yellow] 13" xfId="145" xr:uid="{00000000-0005-0000-0000-00008F000000}"/>
    <cellStyle name="Input [yellow] 14" xfId="146" xr:uid="{00000000-0005-0000-0000-000090000000}"/>
    <cellStyle name="Input [yellow] 15" xfId="147" xr:uid="{00000000-0005-0000-0000-000091000000}"/>
    <cellStyle name="Input [yellow] 16" xfId="148" xr:uid="{00000000-0005-0000-0000-000092000000}"/>
    <cellStyle name="Input [yellow] 17" xfId="149" xr:uid="{00000000-0005-0000-0000-000093000000}"/>
    <cellStyle name="Input [yellow] 18" xfId="150" xr:uid="{00000000-0005-0000-0000-000094000000}"/>
    <cellStyle name="Input [yellow] 19" xfId="151" xr:uid="{00000000-0005-0000-0000-000095000000}"/>
    <cellStyle name="Input [yellow] 2" xfId="152" xr:uid="{00000000-0005-0000-0000-000096000000}"/>
    <cellStyle name="Input [yellow] 20" xfId="153" xr:uid="{00000000-0005-0000-0000-000097000000}"/>
    <cellStyle name="Input [yellow] 21" xfId="154" xr:uid="{00000000-0005-0000-0000-000098000000}"/>
    <cellStyle name="Input [yellow] 22" xfId="155" xr:uid="{00000000-0005-0000-0000-000099000000}"/>
    <cellStyle name="Input [yellow] 23" xfId="156" xr:uid="{00000000-0005-0000-0000-00009A000000}"/>
    <cellStyle name="Input [yellow] 24" xfId="157" xr:uid="{00000000-0005-0000-0000-00009B000000}"/>
    <cellStyle name="Input [yellow] 25" xfId="158" xr:uid="{00000000-0005-0000-0000-00009C000000}"/>
    <cellStyle name="Input [yellow] 26" xfId="159" xr:uid="{00000000-0005-0000-0000-00009D000000}"/>
    <cellStyle name="Input [yellow] 27" xfId="160" xr:uid="{00000000-0005-0000-0000-00009E000000}"/>
    <cellStyle name="Input [yellow] 28" xfId="161" xr:uid="{00000000-0005-0000-0000-00009F000000}"/>
    <cellStyle name="Input [yellow] 29" xfId="162" xr:uid="{00000000-0005-0000-0000-0000A0000000}"/>
    <cellStyle name="Input [yellow] 3" xfId="163" xr:uid="{00000000-0005-0000-0000-0000A1000000}"/>
    <cellStyle name="Input [yellow] 30" xfId="164" xr:uid="{00000000-0005-0000-0000-0000A2000000}"/>
    <cellStyle name="Input [yellow] 31" xfId="165" xr:uid="{00000000-0005-0000-0000-0000A3000000}"/>
    <cellStyle name="Input [yellow] 32" xfId="166" xr:uid="{00000000-0005-0000-0000-0000A4000000}"/>
    <cellStyle name="Input [yellow] 33" xfId="167" xr:uid="{00000000-0005-0000-0000-0000A5000000}"/>
    <cellStyle name="Input [yellow] 34" xfId="168" xr:uid="{00000000-0005-0000-0000-0000A6000000}"/>
    <cellStyle name="Input [yellow] 35" xfId="169" xr:uid="{00000000-0005-0000-0000-0000A7000000}"/>
    <cellStyle name="Input [yellow] 36" xfId="170" xr:uid="{00000000-0005-0000-0000-0000A8000000}"/>
    <cellStyle name="Input [yellow] 37" xfId="171" xr:uid="{00000000-0005-0000-0000-0000A9000000}"/>
    <cellStyle name="Input [yellow] 38" xfId="172" xr:uid="{00000000-0005-0000-0000-0000AA000000}"/>
    <cellStyle name="Input [yellow] 39" xfId="173" xr:uid="{00000000-0005-0000-0000-0000AB000000}"/>
    <cellStyle name="Input [yellow] 4" xfId="174" xr:uid="{00000000-0005-0000-0000-0000AC000000}"/>
    <cellStyle name="Input [yellow] 40" xfId="175" xr:uid="{00000000-0005-0000-0000-0000AD000000}"/>
    <cellStyle name="Input [yellow] 41" xfId="176" xr:uid="{00000000-0005-0000-0000-0000AE000000}"/>
    <cellStyle name="Input [yellow] 42" xfId="177" xr:uid="{00000000-0005-0000-0000-0000AF000000}"/>
    <cellStyle name="Input [yellow] 43" xfId="178" xr:uid="{00000000-0005-0000-0000-0000B0000000}"/>
    <cellStyle name="Input [yellow] 44" xfId="179" xr:uid="{00000000-0005-0000-0000-0000B1000000}"/>
    <cellStyle name="Input [yellow] 45" xfId="180" xr:uid="{00000000-0005-0000-0000-0000B2000000}"/>
    <cellStyle name="Input [yellow] 46" xfId="181" xr:uid="{00000000-0005-0000-0000-0000B3000000}"/>
    <cellStyle name="Input [yellow] 47" xfId="182" xr:uid="{00000000-0005-0000-0000-0000B4000000}"/>
    <cellStyle name="Input [yellow] 48" xfId="183" xr:uid="{00000000-0005-0000-0000-0000B5000000}"/>
    <cellStyle name="Input [yellow] 49" xfId="184" xr:uid="{00000000-0005-0000-0000-0000B6000000}"/>
    <cellStyle name="Input [yellow] 5" xfId="185" xr:uid="{00000000-0005-0000-0000-0000B7000000}"/>
    <cellStyle name="Input [yellow] 50" xfId="186" xr:uid="{00000000-0005-0000-0000-0000B8000000}"/>
    <cellStyle name="Input [yellow] 6" xfId="187" xr:uid="{00000000-0005-0000-0000-0000B9000000}"/>
    <cellStyle name="Input [yellow] 7" xfId="188" xr:uid="{00000000-0005-0000-0000-0000BA000000}"/>
    <cellStyle name="Input [yellow] 8" xfId="189" xr:uid="{00000000-0005-0000-0000-0000BB000000}"/>
    <cellStyle name="Input [yellow] 9" xfId="190" xr:uid="{00000000-0005-0000-0000-0000BC000000}"/>
    <cellStyle name="Normal" xfId="0" builtinId="0"/>
    <cellStyle name="Normal - Style1" xfId="191" xr:uid="{00000000-0005-0000-0000-0000BE000000}"/>
    <cellStyle name="Normal - Style1 2" xfId="192" xr:uid="{00000000-0005-0000-0000-0000BF000000}"/>
    <cellStyle name="Normal - Style1 2 10" xfId="193" xr:uid="{00000000-0005-0000-0000-0000C0000000}"/>
    <cellStyle name="Normal - Style1 2 11" xfId="194" xr:uid="{00000000-0005-0000-0000-0000C1000000}"/>
    <cellStyle name="Normal - Style1 2 12" xfId="195" xr:uid="{00000000-0005-0000-0000-0000C2000000}"/>
    <cellStyle name="Normal - Style1 2 13" xfId="196" xr:uid="{00000000-0005-0000-0000-0000C3000000}"/>
    <cellStyle name="Normal - Style1 2 14" xfId="197" xr:uid="{00000000-0005-0000-0000-0000C4000000}"/>
    <cellStyle name="Normal - Style1 2 15" xfId="198" xr:uid="{00000000-0005-0000-0000-0000C5000000}"/>
    <cellStyle name="Normal - Style1 2 16" xfId="199" xr:uid="{00000000-0005-0000-0000-0000C6000000}"/>
    <cellStyle name="Normal - Style1 2 17" xfId="200" xr:uid="{00000000-0005-0000-0000-0000C7000000}"/>
    <cellStyle name="Normal - Style1 2 18" xfId="201" xr:uid="{00000000-0005-0000-0000-0000C8000000}"/>
    <cellStyle name="Normal - Style1 2 19" xfId="202" xr:uid="{00000000-0005-0000-0000-0000C9000000}"/>
    <cellStyle name="Normal - Style1 2 2" xfId="203" xr:uid="{00000000-0005-0000-0000-0000CA000000}"/>
    <cellStyle name="Normal - Style1 2 20" xfId="204" xr:uid="{00000000-0005-0000-0000-0000CB000000}"/>
    <cellStyle name="Normal - Style1 2 21" xfId="205" xr:uid="{00000000-0005-0000-0000-0000CC000000}"/>
    <cellStyle name="Normal - Style1 2 22" xfId="206" xr:uid="{00000000-0005-0000-0000-0000CD000000}"/>
    <cellStyle name="Normal - Style1 2 23" xfId="207" xr:uid="{00000000-0005-0000-0000-0000CE000000}"/>
    <cellStyle name="Normal - Style1 2 24" xfId="208" xr:uid="{00000000-0005-0000-0000-0000CF000000}"/>
    <cellStyle name="Normal - Style1 2 25" xfId="209" xr:uid="{00000000-0005-0000-0000-0000D0000000}"/>
    <cellStyle name="Normal - Style1 2 26" xfId="210" xr:uid="{00000000-0005-0000-0000-0000D1000000}"/>
    <cellStyle name="Normal - Style1 2 27" xfId="211" xr:uid="{00000000-0005-0000-0000-0000D2000000}"/>
    <cellStyle name="Normal - Style1 2 28" xfId="212" xr:uid="{00000000-0005-0000-0000-0000D3000000}"/>
    <cellStyle name="Normal - Style1 2 29" xfId="213" xr:uid="{00000000-0005-0000-0000-0000D4000000}"/>
    <cellStyle name="Normal - Style1 2 3" xfId="214" xr:uid="{00000000-0005-0000-0000-0000D5000000}"/>
    <cellStyle name="Normal - Style1 2 4" xfId="215" xr:uid="{00000000-0005-0000-0000-0000D6000000}"/>
    <cellStyle name="Normal - Style1 2 5" xfId="216" xr:uid="{00000000-0005-0000-0000-0000D7000000}"/>
    <cellStyle name="Normal - Style1 2 6" xfId="217" xr:uid="{00000000-0005-0000-0000-0000D8000000}"/>
    <cellStyle name="Normal - Style1 2 7" xfId="218" xr:uid="{00000000-0005-0000-0000-0000D9000000}"/>
    <cellStyle name="Normal - Style1 2 8" xfId="219" xr:uid="{00000000-0005-0000-0000-0000DA000000}"/>
    <cellStyle name="Normal - Style1 2 9" xfId="220" xr:uid="{00000000-0005-0000-0000-0000DB000000}"/>
    <cellStyle name="Normal 10" xfId="2" xr:uid="{00000000-0005-0000-0000-0000DC000000}"/>
    <cellStyle name="Normal 10 2" xfId="5" xr:uid="{00000000-0005-0000-0000-0000DD000000}"/>
    <cellStyle name="Normal 11" xfId="221" xr:uid="{00000000-0005-0000-0000-0000DE000000}"/>
    <cellStyle name="Normal 12" xfId="222" xr:uid="{00000000-0005-0000-0000-0000DF000000}"/>
    <cellStyle name="Normal 13" xfId="223" xr:uid="{00000000-0005-0000-0000-0000E0000000}"/>
    <cellStyle name="Normal 14" xfId="224" xr:uid="{00000000-0005-0000-0000-0000E1000000}"/>
    <cellStyle name="Normal 15" xfId="225" xr:uid="{00000000-0005-0000-0000-0000E2000000}"/>
    <cellStyle name="Normal 16" xfId="226" xr:uid="{00000000-0005-0000-0000-0000E3000000}"/>
    <cellStyle name="Normal 17" xfId="227" xr:uid="{00000000-0005-0000-0000-0000E4000000}"/>
    <cellStyle name="Normal 18" xfId="228" xr:uid="{00000000-0005-0000-0000-0000E5000000}"/>
    <cellStyle name="Normal 19" xfId="229" xr:uid="{00000000-0005-0000-0000-0000E6000000}"/>
    <cellStyle name="Normal 2" xfId="230" xr:uid="{00000000-0005-0000-0000-0000E7000000}"/>
    <cellStyle name="Normal 2 2" xfId="320" xr:uid="{00000000-0005-0000-0000-0000E8000000}"/>
    <cellStyle name="Normal 2 3" xfId="321" xr:uid="{00000000-0005-0000-0000-0000E9000000}"/>
    <cellStyle name="Normal 20" xfId="231" xr:uid="{00000000-0005-0000-0000-0000EA000000}"/>
    <cellStyle name="Normal 21" xfId="232" xr:uid="{00000000-0005-0000-0000-0000EB000000}"/>
    <cellStyle name="Normal 22" xfId="233" xr:uid="{00000000-0005-0000-0000-0000EC000000}"/>
    <cellStyle name="Normal 23" xfId="234" xr:uid="{00000000-0005-0000-0000-0000ED000000}"/>
    <cellStyle name="Normal 24" xfId="235" xr:uid="{00000000-0005-0000-0000-0000EE000000}"/>
    <cellStyle name="Normal 25" xfId="236" xr:uid="{00000000-0005-0000-0000-0000EF000000}"/>
    <cellStyle name="Normal 26" xfId="237" xr:uid="{00000000-0005-0000-0000-0000F0000000}"/>
    <cellStyle name="Normal 27" xfId="238" xr:uid="{00000000-0005-0000-0000-0000F1000000}"/>
    <cellStyle name="Normal 28" xfId="239" xr:uid="{00000000-0005-0000-0000-0000F2000000}"/>
    <cellStyle name="Normal 29" xfId="240" xr:uid="{00000000-0005-0000-0000-0000F3000000}"/>
    <cellStyle name="Normal 3" xfId="241" xr:uid="{00000000-0005-0000-0000-0000F4000000}"/>
    <cellStyle name="Normal 30" xfId="242" xr:uid="{00000000-0005-0000-0000-0000F5000000}"/>
    <cellStyle name="Normal 31" xfId="243" xr:uid="{00000000-0005-0000-0000-0000F6000000}"/>
    <cellStyle name="Normal 32" xfId="244" xr:uid="{00000000-0005-0000-0000-0000F7000000}"/>
    <cellStyle name="Normal 33" xfId="245" xr:uid="{00000000-0005-0000-0000-0000F8000000}"/>
    <cellStyle name="Normal 34" xfId="246" xr:uid="{00000000-0005-0000-0000-0000F9000000}"/>
    <cellStyle name="Normal 35" xfId="247" xr:uid="{00000000-0005-0000-0000-0000FA000000}"/>
    <cellStyle name="Normal 36" xfId="313" xr:uid="{00000000-0005-0000-0000-0000FB000000}"/>
    <cellStyle name="Normal 37" xfId="322" xr:uid="{00000000-0005-0000-0000-0000FC000000}"/>
    <cellStyle name="Normal 38" xfId="323" xr:uid="{00000000-0005-0000-0000-0000FD000000}"/>
    <cellStyle name="Normal 39" xfId="324" xr:uid="{00000000-0005-0000-0000-0000FE000000}"/>
    <cellStyle name="Normal 4" xfId="248" xr:uid="{00000000-0005-0000-0000-0000FF000000}"/>
    <cellStyle name="Normal 40" xfId="325" xr:uid="{00000000-0005-0000-0000-000000010000}"/>
    <cellStyle name="Normal 41" xfId="326" xr:uid="{00000000-0005-0000-0000-000001010000}"/>
    <cellStyle name="Normal 42" xfId="327" xr:uid="{00000000-0005-0000-0000-000002010000}"/>
    <cellStyle name="Normal 43" xfId="328" xr:uid="{00000000-0005-0000-0000-000003010000}"/>
    <cellStyle name="Normal 44" xfId="329" xr:uid="{00000000-0005-0000-0000-000004010000}"/>
    <cellStyle name="Normal 45" xfId="330" xr:uid="{00000000-0005-0000-0000-000005010000}"/>
    <cellStyle name="Normal 46" xfId="331" xr:uid="{00000000-0005-0000-0000-000006010000}"/>
    <cellStyle name="Normal 47" xfId="332" xr:uid="{00000000-0005-0000-0000-000007010000}"/>
    <cellStyle name="Normal 48" xfId="333" xr:uid="{00000000-0005-0000-0000-000008010000}"/>
    <cellStyle name="Normal 49" xfId="334" xr:uid="{00000000-0005-0000-0000-000009010000}"/>
    <cellStyle name="Normal 49 2" xfId="335" xr:uid="{00000000-0005-0000-0000-00000A010000}"/>
    <cellStyle name="Normal 5" xfId="249" xr:uid="{00000000-0005-0000-0000-00000B010000}"/>
    <cellStyle name="Normal 50" xfId="336" xr:uid="{00000000-0005-0000-0000-00000C010000}"/>
    <cellStyle name="Normal 51" xfId="337" xr:uid="{00000000-0005-0000-0000-00000D010000}"/>
    <cellStyle name="Normal 52" xfId="338" xr:uid="{00000000-0005-0000-0000-00000E010000}"/>
    <cellStyle name="Normal 53" xfId="339" xr:uid="{00000000-0005-0000-0000-00000F010000}"/>
    <cellStyle name="Normal 54" xfId="340" xr:uid="{00000000-0005-0000-0000-000010010000}"/>
    <cellStyle name="Normal 55" xfId="341" xr:uid="{00000000-0005-0000-0000-000011010000}"/>
    <cellStyle name="Normal 56" xfId="342" xr:uid="{00000000-0005-0000-0000-000012010000}"/>
    <cellStyle name="Normal 57" xfId="343" xr:uid="{00000000-0005-0000-0000-000013010000}"/>
    <cellStyle name="Normal 58" xfId="344" xr:uid="{00000000-0005-0000-0000-000014010000}"/>
    <cellStyle name="Normal 59" xfId="345" xr:uid="{00000000-0005-0000-0000-000015010000}"/>
    <cellStyle name="Normal 6" xfId="1" xr:uid="{00000000-0005-0000-0000-000016010000}"/>
    <cellStyle name="Normal 6 2" xfId="6" xr:uid="{00000000-0005-0000-0000-000017010000}"/>
    <cellStyle name="Normal 60" xfId="250" xr:uid="{00000000-0005-0000-0000-000018010000}"/>
    <cellStyle name="Normal 61" xfId="356" xr:uid="{00000000-0005-0000-0000-000019010000}"/>
    <cellStyle name="Normal 7" xfId="4" xr:uid="{00000000-0005-0000-0000-00001A010000}"/>
    <cellStyle name="Normal 7 2" xfId="7" xr:uid="{00000000-0005-0000-0000-00001B010000}"/>
    <cellStyle name="Normal 8" xfId="251" xr:uid="{00000000-0005-0000-0000-00001C010000}"/>
    <cellStyle name="Normal 9" xfId="3" xr:uid="{00000000-0005-0000-0000-00001D010000}"/>
    <cellStyle name="Normal 9 2" xfId="8" xr:uid="{00000000-0005-0000-0000-00001E010000}"/>
    <cellStyle name="Percent" xfId="359" builtinId="5"/>
    <cellStyle name="Percent [2]" xfId="252" xr:uid="{00000000-0005-0000-0000-000020010000}"/>
    <cellStyle name="Percent [2] 2" xfId="253" xr:uid="{00000000-0005-0000-0000-000021010000}"/>
    <cellStyle name="Percent [2] 2 10" xfId="254" xr:uid="{00000000-0005-0000-0000-000022010000}"/>
    <cellStyle name="Percent [2] 2 11" xfId="255" xr:uid="{00000000-0005-0000-0000-000023010000}"/>
    <cellStyle name="Percent [2] 2 12" xfId="256" xr:uid="{00000000-0005-0000-0000-000024010000}"/>
    <cellStyle name="Percent [2] 2 13" xfId="257" xr:uid="{00000000-0005-0000-0000-000025010000}"/>
    <cellStyle name="Percent [2] 2 14" xfId="258" xr:uid="{00000000-0005-0000-0000-000026010000}"/>
    <cellStyle name="Percent [2] 2 15" xfId="259" xr:uid="{00000000-0005-0000-0000-000027010000}"/>
    <cellStyle name="Percent [2] 2 16" xfId="260" xr:uid="{00000000-0005-0000-0000-000028010000}"/>
    <cellStyle name="Percent [2] 2 17" xfId="261" xr:uid="{00000000-0005-0000-0000-000029010000}"/>
    <cellStyle name="Percent [2] 2 18" xfId="262" xr:uid="{00000000-0005-0000-0000-00002A010000}"/>
    <cellStyle name="Percent [2] 2 19" xfId="263" xr:uid="{00000000-0005-0000-0000-00002B010000}"/>
    <cellStyle name="Percent [2] 2 2" xfId="264" xr:uid="{00000000-0005-0000-0000-00002C010000}"/>
    <cellStyle name="Percent [2] 2 20" xfId="265" xr:uid="{00000000-0005-0000-0000-00002D010000}"/>
    <cellStyle name="Percent [2] 2 21" xfId="266" xr:uid="{00000000-0005-0000-0000-00002E010000}"/>
    <cellStyle name="Percent [2] 2 22" xfId="267" xr:uid="{00000000-0005-0000-0000-00002F010000}"/>
    <cellStyle name="Percent [2] 2 23" xfId="268" xr:uid="{00000000-0005-0000-0000-000030010000}"/>
    <cellStyle name="Percent [2] 2 24" xfId="269" xr:uid="{00000000-0005-0000-0000-000031010000}"/>
    <cellStyle name="Percent [2] 2 25" xfId="270" xr:uid="{00000000-0005-0000-0000-000032010000}"/>
    <cellStyle name="Percent [2] 2 26" xfId="271" xr:uid="{00000000-0005-0000-0000-000033010000}"/>
    <cellStyle name="Percent [2] 2 27" xfId="272" xr:uid="{00000000-0005-0000-0000-000034010000}"/>
    <cellStyle name="Percent [2] 2 28" xfId="273" xr:uid="{00000000-0005-0000-0000-000035010000}"/>
    <cellStyle name="Percent [2] 2 29" xfId="274" xr:uid="{00000000-0005-0000-0000-000036010000}"/>
    <cellStyle name="Percent [2] 2 3" xfId="275" xr:uid="{00000000-0005-0000-0000-000037010000}"/>
    <cellStyle name="Percent [2] 2 4" xfId="276" xr:uid="{00000000-0005-0000-0000-000038010000}"/>
    <cellStyle name="Percent [2] 2 5" xfId="277" xr:uid="{00000000-0005-0000-0000-000039010000}"/>
    <cellStyle name="Percent [2] 2 6" xfId="278" xr:uid="{00000000-0005-0000-0000-00003A010000}"/>
    <cellStyle name="Percent [2] 2 7" xfId="279" xr:uid="{00000000-0005-0000-0000-00003B010000}"/>
    <cellStyle name="Percent [2] 2 8" xfId="280" xr:uid="{00000000-0005-0000-0000-00003C010000}"/>
    <cellStyle name="Percent [2] 2 9" xfId="281" xr:uid="{00000000-0005-0000-0000-00003D010000}"/>
    <cellStyle name="Percent 10" xfId="346" xr:uid="{00000000-0005-0000-0000-00003E010000}"/>
    <cellStyle name="Percent 11" xfId="347" xr:uid="{00000000-0005-0000-0000-00003F010000}"/>
    <cellStyle name="Percent 12" xfId="348" xr:uid="{00000000-0005-0000-0000-000040010000}"/>
    <cellStyle name="Percent 13" xfId="357" xr:uid="{00000000-0005-0000-0000-000041010000}"/>
    <cellStyle name="Percent 2" xfId="282" xr:uid="{00000000-0005-0000-0000-000042010000}"/>
    <cellStyle name="Percent 3" xfId="349" xr:uid="{00000000-0005-0000-0000-000043010000}"/>
    <cellStyle name="Percent 4" xfId="350" xr:uid="{00000000-0005-0000-0000-000044010000}"/>
    <cellStyle name="Percent 5" xfId="351" xr:uid="{00000000-0005-0000-0000-000045010000}"/>
    <cellStyle name="Percent 6" xfId="352" xr:uid="{00000000-0005-0000-0000-000046010000}"/>
    <cellStyle name="Percent 7" xfId="353" xr:uid="{00000000-0005-0000-0000-000047010000}"/>
    <cellStyle name="Percent 8" xfId="354" xr:uid="{00000000-0005-0000-0000-000048010000}"/>
    <cellStyle name="Percent 9" xfId="355" xr:uid="{00000000-0005-0000-0000-000049010000}"/>
    <cellStyle name="PSChar" xfId="283" xr:uid="{00000000-0005-0000-0000-00004A010000}"/>
    <cellStyle name="PSChar 2" xfId="284" xr:uid="{00000000-0005-0000-0000-00004B010000}"/>
    <cellStyle name="PSChar 2 10" xfId="285" xr:uid="{00000000-0005-0000-0000-00004C010000}"/>
    <cellStyle name="PSChar 2 11" xfId="286" xr:uid="{00000000-0005-0000-0000-00004D010000}"/>
    <cellStyle name="PSChar 2 12" xfId="287" xr:uid="{00000000-0005-0000-0000-00004E010000}"/>
    <cellStyle name="PSChar 2 13" xfId="288" xr:uid="{00000000-0005-0000-0000-00004F010000}"/>
    <cellStyle name="PSChar 2 14" xfId="289" xr:uid="{00000000-0005-0000-0000-000050010000}"/>
    <cellStyle name="PSChar 2 15" xfId="290" xr:uid="{00000000-0005-0000-0000-000051010000}"/>
    <cellStyle name="PSChar 2 16" xfId="291" xr:uid="{00000000-0005-0000-0000-000052010000}"/>
    <cellStyle name="PSChar 2 17" xfId="292" xr:uid="{00000000-0005-0000-0000-000053010000}"/>
    <cellStyle name="PSChar 2 18" xfId="293" xr:uid="{00000000-0005-0000-0000-000054010000}"/>
    <cellStyle name="PSChar 2 19" xfId="294" xr:uid="{00000000-0005-0000-0000-000055010000}"/>
    <cellStyle name="PSChar 2 2" xfId="295" xr:uid="{00000000-0005-0000-0000-000056010000}"/>
    <cellStyle name="PSChar 2 20" xfId="296" xr:uid="{00000000-0005-0000-0000-000057010000}"/>
    <cellStyle name="PSChar 2 21" xfId="297" xr:uid="{00000000-0005-0000-0000-000058010000}"/>
    <cellStyle name="PSChar 2 22" xfId="298" xr:uid="{00000000-0005-0000-0000-000059010000}"/>
    <cellStyle name="PSChar 2 23" xfId="299" xr:uid="{00000000-0005-0000-0000-00005A010000}"/>
    <cellStyle name="PSChar 2 24" xfId="300" xr:uid="{00000000-0005-0000-0000-00005B010000}"/>
    <cellStyle name="PSChar 2 25" xfId="301" xr:uid="{00000000-0005-0000-0000-00005C010000}"/>
    <cellStyle name="PSChar 2 26" xfId="302" xr:uid="{00000000-0005-0000-0000-00005D010000}"/>
    <cellStyle name="PSChar 2 27" xfId="303" xr:uid="{00000000-0005-0000-0000-00005E010000}"/>
    <cellStyle name="PSChar 2 28" xfId="304" xr:uid="{00000000-0005-0000-0000-00005F010000}"/>
    <cellStyle name="PSChar 2 29" xfId="305" xr:uid="{00000000-0005-0000-0000-000060010000}"/>
    <cellStyle name="PSChar 2 3" xfId="306" xr:uid="{00000000-0005-0000-0000-000061010000}"/>
    <cellStyle name="PSChar 2 4" xfId="307" xr:uid="{00000000-0005-0000-0000-000062010000}"/>
    <cellStyle name="PSChar 2 5" xfId="308" xr:uid="{00000000-0005-0000-0000-000063010000}"/>
    <cellStyle name="PSChar 2 6" xfId="309" xr:uid="{00000000-0005-0000-0000-000064010000}"/>
    <cellStyle name="PSChar 2 7" xfId="310" xr:uid="{00000000-0005-0000-0000-000065010000}"/>
    <cellStyle name="PSChar 2 8" xfId="311" xr:uid="{00000000-0005-0000-0000-000066010000}"/>
    <cellStyle name="PSChar 2 9" xfId="312" xr:uid="{00000000-0005-0000-0000-000067010000}"/>
  </cellStyles>
  <dxfs count="2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b val="0"/>
        <i val="0"/>
        <color theme="5"/>
      </font>
      <numFmt numFmtId="0" formatCode="General"/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343353</xdr:colOff>
      <xdr:row>11</xdr:row>
      <xdr:rowOff>214540</xdr:rowOff>
    </xdr:from>
    <xdr:to>
      <xdr:col>11</xdr:col>
      <xdr:colOff>1496571</xdr:colOff>
      <xdr:row>15</xdr:row>
      <xdr:rowOff>34169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3F5170B-5207-4FC7-855C-87F81EB71D77}"/>
            </a:ext>
          </a:extLst>
        </xdr:cNvPr>
        <xdr:cNvSpPr txBox="1"/>
      </xdr:nvSpPr>
      <xdr:spPr>
        <a:xfrm>
          <a:off x="8235496" y="3017611"/>
          <a:ext cx="4418932" cy="799344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="1" i="1"/>
            <a:t>THIS WORKSHEET IS FOR ESTIMATION PURPOSES</a:t>
          </a:r>
          <a:r>
            <a:rPr lang="en-US" sz="1400" b="1" i="1" baseline="0"/>
            <a:t> ONLY - ACTUAL FEES WILL BE DETERMINED AT THE TIME OF BUILDING PERMIT</a:t>
          </a:r>
          <a:endParaRPr lang="en-US" sz="1400" b="1" i="1"/>
        </a:p>
      </xdr:txBody>
    </xdr:sp>
    <xdr:clientData/>
  </xdr:twoCellAnchor>
  <xdr:twoCellAnchor editAs="oneCell">
    <xdr:from>
      <xdr:col>2</xdr:col>
      <xdr:colOff>22415</xdr:colOff>
      <xdr:row>1</xdr:row>
      <xdr:rowOff>123266</xdr:rowOff>
    </xdr:from>
    <xdr:to>
      <xdr:col>2</xdr:col>
      <xdr:colOff>2129118</xdr:colOff>
      <xdr:row>5</xdr:row>
      <xdr:rowOff>28634</xdr:rowOff>
    </xdr:to>
    <xdr:pic>
      <xdr:nvPicPr>
        <xdr:cNvPr id="6" name="Picture 5" descr="City Council - Aug 10th, 2021">
          <a:extLst>
            <a:ext uri="{FF2B5EF4-FFF2-40B4-BE49-F238E27FC236}">
              <a16:creationId xmlns:a16="http://schemas.microsoft.com/office/drawing/2014/main" id="{B332BB5D-3B4D-4208-B1A0-21F1CBDA7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68" y="291354"/>
          <a:ext cx="2106703" cy="75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57149</xdr:rowOff>
    </xdr:from>
    <xdr:to>
      <xdr:col>16</xdr:col>
      <xdr:colOff>43768</xdr:colOff>
      <xdr:row>46</xdr:row>
      <xdr:rowOff>84486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B8CE3C-2E7E-4A09-B55F-1BA651C13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57149"/>
          <a:ext cx="9740218" cy="74758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mleyhorn-my.sharepoint.com/0429/90000%20-%20St.%20Theresa%20Catholic%20Church/XLS/guideline%20for%20determining%20the%20need%20for%20major%20road%20right%20turn%20bay%20at%202%20way%20stop%20contr%20intersec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WFP01\Data\0429\90000%20-%20St.%20Theresa%20Catholic%20Church\XLS\TIA%20Tables%2006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TW_TPTO\061097016-Keller%20Impact%20Fees\TECH\XLS\ROADWAY\MODEL\Keller%20Citywide%20Traffic%20Model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mleyhorn-my.sharepoint.com/personal/john_green_kimley-horn_com/Documents/Desktop/Lubbock_Impact_Fee_Worksheet_2020_8_19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04051100/scratch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GD\99%20BP\Dep083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tman\vol1\tia_temp\gr_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ot.johnson\My%20Documents\2205TripGenPlannerV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mleyhorn-my.sharepoint.com/TWC_LDEV/JLL/Rosedale%20Mall/3%20Design/Traffic/Excel/MASTERTA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WFP01\Data\0429\90000%20-%20St.%20Theresa%20Catholic%20Church\XLS\guideline%20for%20determining%20the%20need%20for%20major%20road%20right%20turn%20bay%20at%202%20way%20stop%20contr%20intersec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4051100\scratch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WFP01\Data\04051100\scratc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40738000\xls\0101tb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wfp01\Data\DAL_TPTO\1project\063973001%20-%20Cypress%20Waters\Old%20Report\Trip%20Generation\New%20CypressWater%20Trip%20Gen%20Si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98OPA1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ools\Transportation\NCHRP%20Intersection%20Improvements\Spreadsheets\Guideline%20for%20determining%20the%20need%20for%20major%20road%20left%20turn%20bay%20at%202%20way%20stop%20contr%20intersec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SFP01\Data\Users\jake.gutekunst\AppData\Local\Microsoft\Windows\INetCache\Content.Outlook\C9HLE3DZ\AUSTIN_Proportionality_Worksheet_v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ric"/>
      <sheetName val="English"/>
      <sheetName val="CR 484 @ SW 20th Ave. Rd._Ex"/>
      <sheetName val="CR 484 @ SW 20th Ave. Rd._Fut"/>
    </sheetNames>
    <sheetDataSet>
      <sheetData sheetId="0" refreshError="1">
        <row r="6">
          <cell r="II6">
            <v>60</v>
          </cell>
        </row>
        <row r="30">
          <cell r="IH30">
            <v>-1.106699124662079</v>
          </cell>
          <cell r="II30">
            <v>4.5996480980962998E-3</v>
          </cell>
          <cell r="IK30">
            <v>0.15031632641649545</v>
          </cell>
          <cell r="IL30">
            <v>-6.4199110092480721E-4</v>
          </cell>
        </row>
      </sheetData>
      <sheetData sheetId="1" refreshError="1">
        <row r="6">
          <cell r="II6">
            <v>80.45</v>
          </cell>
        </row>
        <row r="30">
          <cell r="IH30">
            <v>-1.106699124662079</v>
          </cell>
          <cell r="II30">
            <v>4.5996480980962998E-3</v>
          </cell>
          <cell r="IK30">
            <v>0.15031632641649545</v>
          </cell>
          <cell r="IL30">
            <v>-6.4199110092480721E-4</v>
          </cell>
        </row>
      </sheetData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Roadway Links"/>
      <sheetName val="Table 1"/>
      <sheetName val="Table 2"/>
      <sheetName val="Table 3"/>
      <sheetName val="Table 4"/>
      <sheetName val="US 301 &amp; median 1 OUT"/>
      <sheetName val="US 301 &amp; median 1 IN"/>
      <sheetName val="US 301 &amp; Median 3 OUT"/>
      <sheetName val="US 301 &amp; Median 3 IN"/>
      <sheetName val="US 301 &amp; MEDIAN 2 OUT"/>
      <sheetName val="Left Turn Bay into site_future"/>
      <sheetName val="Left Turn Bay Median 2_future"/>
      <sheetName val="Right Turn Bay analysis_future"/>
      <sheetName val="US 301 &amp; W ENTRANCE"/>
      <sheetName val="US 301 &amp; S MEDIAN"/>
      <sheetName val="US 301 &amp; N MEDIAN"/>
      <sheetName val="US 301 &amp; E ENTR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>
        <row r="6">
          <cell r="IL6">
            <v>0.03</v>
          </cell>
        </row>
        <row r="7">
          <cell r="II7">
            <v>505</v>
          </cell>
          <cell r="IL7">
            <v>0.79</v>
          </cell>
        </row>
        <row r="8">
          <cell r="II8">
            <v>550</v>
          </cell>
        </row>
        <row r="10">
          <cell r="IL10">
            <v>508.85985114416144</v>
          </cell>
        </row>
        <row r="23">
          <cell r="II23">
            <v>4</v>
          </cell>
        </row>
        <row r="24">
          <cell r="II24">
            <v>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Matrix"/>
      <sheetName val="Capacity Test"/>
      <sheetName val="Capacity Thresholds"/>
      <sheetName val="Land Use Worksheet"/>
      <sheetName val="North Keller Zones"/>
      <sheetName val="South Keller Zones"/>
      <sheetName val="ID"/>
      <sheetName val="Existing Volumes - North"/>
      <sheetName val="Existing Volumes - South"/>
      <sheetName val="Final Volumes - North"/>
      <sheetName val="Final Volumes - South"/>
      <sheetName val="Link LOS"/>
      <sheetName val="Synchro"/>
      <sheetName val="A_AM"/>
      <sheetName val="A_PM"/>
      <sheetName val="Exhibit 1"/>
      <sheetName val="Exhibit 2"/>
      <sheetName val="Exhibit 3"/>
      <sheetName val="Exhibit 4"/>
      <sheetName val="Exhibit 5"/>
      <sheetName val="Exhibit 6"/>
      <sheetName val="Exhibit 7"/>
      <sheetName val="Exhibit 8"/>
      <sheetName val="Exhibit 9"/>
      <sheetName val="Exhibit 10"/>
      <sheetName val="Exhibit 11"/>
      <sheetName val="Exhibit 12"/>
      <sheetName val="Exhibit 13"/>
      <sheetName val="Exhibit 14"/>
      <sheetName val="Exhibit 15"/>
      <sheetName val="Exhibit 16"/>
      <sheetName val="Exhibit 17"/>
      <sheetName val="Exhibit 18"/>
      <sheetName val="Exhibit 19"/>
      <sheetName val="Exhibit 20"/>
      <sheetName val="Exhibit 21"/>
      <sheetName val="Exhibit 22"/>
      <sheetName val="Exhibit 23"/>
      <sheetName val="Exhibit 24"/>
      <sheetName val="Exhibit 25"/>
      <sheetName val="Exhibit 26"/>
      <sheetName val="Full ITE Planner"/>
      <sheetName val="ITE Trip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C7"/>
        </row>
        <row r="8">
          <cell r="C8" t="str">
            <v>PORT AND TERMINAL</v>
          </cell>
        </row>
        <row r="9">
          <cell r="C9" t="str">
            <v>Truck Terminal</v>
          </cell>
        </row>
        <row r="10">
          <cell r="C10" t="str">
            <v>Park-and-Ride</v>
          </cell>
        </row>
        <row r="11">
          <cell r="C11" t="str">
            <v>INDUSTRIAL</v>
          </cell>
        </row>
        <row r="12">
          <cell r="C12" t="str">
            <v>General Light Industrial</v>
          </cell>
        </row>
        <row r="13">
          <cell r="C13" t="str">
            <v>Industrial Park</v>
          </cell>
        </row>
        <row r="14">
          <cell r="C14" t="str">
            <v>Manufacturing</v>
          </cell>
        </row>
        <row r="15">
          <cell r="C15" t="str">
            <v>Warehousing</v>
          </cell>
        </row>
        <row r="16">
          <cell r="C16" t="str">
            <v>Mini-Warehouse</v>
          </cell>
        </row>
        <row r="17">
          <cell r="C17" t="str">
            <v>Data Center</v>
          </cell>
        </row>
        <row r="18">
          <cell r="C18" t="str">
            <v>RESIDENTIAL</v>
          </cell>
        </row>
        <row r="19">
          <cell r="C19" t="str">
            <v>Single-Family Detached Housing</v>
          </cell>
        </row>
        <row r="20">
          <cell r="C20" t="str">
            <v>Multi-Family Housing (Low-Rise) [Duplex, Townhomes]</v>
          </cell>
        </row>
        <row r="21">
          <cell r="C21" t="str">
            <v>Multi-Family Housing (Mid-Rise)</v>
          </cell>
        </row>
        <row r="22">
          <cell r="C22" t="str">
            <v>Multi-Family Housing (High-Rise)</v>
          </cell>
        </row>
        <row r="23">
          <cell r="C23" t="str">
            <v>Mobile Home Park / Manufactured Home</v>
          </cell>
        </row>
        <row r="24">
          <cell r="C24" t="str">
            <v>Senior Adult Housing-Detached</v>
          </cell>
        </row>
        <row r="25">
          <cell r="C25" t="str">
            <v>Senior Adult Housing-Attached</v>
          </cell>
        </row>
        <row r="26">
          <cell r="C26" t="str">
            <v>Assisted Living</v>
          </cell>
        </row>
        <row r="27">
          <cell r="C27" t="str">
            <v>LODGING</v>
          </cell>
        </row>
        <row r="28">
          <cell r="C28" t="str">
            <v>Hotel</v>
          </cell>
        </row>
        <row r="29">
          <cell r="C29" t="str">
            <v>Motel / Other Lodging Facilities</v>
          </cell>
        </row>
        <row r="30">
          <cell r="C30" t="str">
            <v>RECREATIONAL</v>
          </cell>
        </row>
        <row r="31">
          <cell r="C31" t="str">
            <v>Golf Driving Range</v>
          </cell>
        </row>
        <row r="32">
          <cell r="C32" t="str">
            <v>Golf Course</v>
          </cell>
        </row>
        <row r="33">
          <cell r="C33" t="str">
            <v>Bowling Alley</v>
          </cell>
        </row>
        <row r="34">
          <cell r="C34" t="str">
            <v>Recreational Community Center</v>
          </cell>
        </row>
        <row r="35">
          <cell r="C35" t="str">
            <v>Ice Skating Rink</v>
          </cell>
        </row>
        <row r="36">
          <cell r="C36" t="str">
            <v>Miniature Golf Course</v>
          </cell>
        </row>
        <row r="37">
          <cell r="C37" t="str">
            <v>Multiplex Movie Theater</v>
          </cell>
        </row>
        <row r="38">
          <cell r="C38" t="str">
            <v>Racquet / Tennis Club</v>
          </cell>
        </row>
        <row r="39">
          <cell r="C39" t="str">
            <v>Health/Fitness Club</v>
          </cell>
        </row>
        <row r="40">
          <cell r="C40" t="str">
            <v>INSTITUTIONAL</v>
          </cell>
        </row>
        <row r="41">
          <cell r="C41" t="str">
            <v>Church</v>
          </cell>
        </row>
        <row r="42">
          <cell r="C42" t="str">
            <v>Day Care Center</v>
          </cell>
        </row>
        <row r="43">
          <cell r="C43" t="str">
            <v>Primary/Middle School (1-8)</v>
          </cell>
        </row>
        <row r="44">
          <cell r="C44" t="str">
            <v>High School</v>
          </cell>
        </row>
        <row r="45">
          <cell r="C45" t="str">
            <v>Junior / Community College</v>
          </cell>
        </row>
        <row r="46">
          <cell r="C46" t="str">
            <v>University / College</v>
          </cell>
        </row>
        <row r="47">
          <cell r="C47" t="str">
            <v>MEDICAL</v>
          </cell>
        </row>
        <row r="48">
          <cell r="C48" t="str">
            <v>Clinic</v>
          </cell>
        </row>
        <row r="49">
          <cell r="C49" t="str">
            <v>Hospital</v>
          </cell>
        </row>
        <row r="50">
          <cell r="C50" t="str">
            <v>Nursing Home</v>
          </cell>
        </row>
        <row r="51">
          <cell r="C51" t="str">
            <v>Animal Hospital/Veterinary Clinic</v>
          </cell>
        </row>
        <row r="52">
          <cell r="C52" t="str">
            <v>OFFICE</v>
          </cell>
        </row>
        <row r="53">
          <cell r="C53" t="str">
            <v>Corporate Headquarters Building</v>
          </cell>
        </row>
        <row r="54">
          <cell r="C54" t="str">
            <v>General Office Building</v>
          </cell>
        </row>
        <row r="55">
          <cell r="C55" t="str">
            <v>Medical-Dental Office Building</v>
          </cell>
        </row>
        <row r="56">
          <cell r="C56" t="str">
            <v>Single Tenant Office Building</v>
          </cell>
        </row>
        <row r="57">
          <cell r="C57" t="str">
            <v>Office Park</v>
          </cell>
        </row>
        <row r="58">
          <cell r="C58" t="str">
            <v>COMMERCIAL</v>
          </cell>
        </row>
        <row r="59">
          <cell r="C59" t="str">
            <v>AUTOMOBILE RELATED</v>
          </cell>
        </row>
        <row r="60">
          <cell r="C60" t="str">
            <v>Automobile Care Center</v>
          </cell>
        </row>
        <row r="61">
          <cell r="C61" t="str">
            <v>Automobile Parts Sales</v>
          </cell>
        </row>
        <row r="62">
          <cell r="C62" t="str">
            <v>Gasoline/Service Station</v>
          </cell>
        </row>
        <row r="63">
          <cell r="C63" t="str">
            <v>Gasoline/Service Station w/ Conv Market and Car Wash</v>
          </cell>
        </row>
        <row r="64">
          <cell r="C64" t="str">
            <v>New Car Sales</v>
          </cell>
        </row>
        <row r="65">
          <cell r="C65" t="str">
            <v>Quick Lubrication Vehicle Shop</v>
          </cell>
        </row>
        <row r="66">
          <cell r="C66" t="str">
            <v>Self-Service Car Wash</v>
          </cell>
        </row>
        <row r="67">
          <cell r="C67" t="str">
            <v>Tire Store</v>
          </cell>
        </row>
        <row r="68">
          <cell r="C68" t="str">
            <v>DINING</v>
          </cell>
        </row>
        <row r="69">
          <cell r="C69" t="str">
            <v>Drinking Place</v>
          </cell>
        </row>
        <row r="70">
          <cell r="C70" t="str">
            <v>Fast Food Restaurant with Drive-Thru Window</v>
          </cell>
        </row>
        <row r="71">
          <cell r="C71" t="str">
            <v>Fast Food Restaurant without Drive-Thru Window</v>
          </cell>
        </row>
        <row r="72">
          <cell r="C72" t="str">
            <v>High Turnover (Sit-Down) Restaurant</v>
          </cell>
        </row>
        <row r="73">
          <cell r="C73" t="str">
            <v>Quality Restaurant</v>
          </cell>
        </row>
        <row r="74">
          <cell r="C74" t="str">
            <v>Coffee/Donut Shop with Drive-Thru Window</v>
          </cell>
        </row>
        <row r="75">
          <cell r="C75" t="str">
            <v>OTHER RETAIL</v>
          </cell>
        </row>
        <row r="76">
          <cell r="C76" t="str">
            <v>Free-Standing Store</v>
          </cell>
        </row>
        <row r="77">
          <cell r="C77" t="str">
            <v>Nursery (Garden Center)</v>
          </cell>
        </row>
        <row r="78">
          <cell r="C78" t="str">
            <v>Home Improvement Superstore</v>
          </cell>
        </row>
        <row r="79">
          <cell r="C79" t="str">
            <v>Pharmacy/Drugstore w/o Drive-Thru Window</v>
          </cell>
        </row>
        <row r="80">
          <cell r="C80" t="str">
            <v>Pharmacy/Drugstore w/ Drive-Thru Window</v>
          </cell>
        </row>
        <row r="81">
          <cell r="C81" t="str">
            <v>Shopping Center</v>
          </cell>
        </row>
        <row r="82">
          <cell r="C82" t="str">
            <v>Supermarket</v>
          </cell>
        </row>
        <row r="83">
          <cell r="C83" t="str">
            <v>Toy/Children's Superstore</v>
          </cell>
        </row>
        <row r="84">
          <cell r="C84" t="str">
            <v>Department Store</v>
          </cell>
        </row>
        <row r="85">
          <cell r="C85" t="str">
            <v>SERVICES</v>
          </cell>
        </row>
        <row r="86">
          <cell r="C86" t="str">
            <v>Walk-In Bank</v>
          </cell>
        </row>
        <row r="87">
          <cell r="C87" t="str">
            <v>Drive-In Bank</v>
          </cell>
        </row>
        <row r="88">
          <cell r="C88" t="str">
            <v>Hair Salon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or Worksheet"/>
      <sheetName val="Service_Areas"/>
      <sheetName val="Roadway"/>
      <sheetName val="W_WW"/>
    </sheetNames>
    <sheetDataSet>
      <sheetData sheetId="0">
        <row r="19">
          <cell r="Q19"/>
        </row>
        <row r="20">
          <cell r="Q20" t="str">
            <v>A</v>
          </cell>
        </row>
        <row r="21">
          <cell r="Q21" t="str">
            <v>B</v>
          </cell>
        </row>
        <row r="22">
          <cell r="Q22" t="str">
            <v>C</v>
          </cell>
        </row>
        <row r="23">
          <cell r="Q23" t="str">
            <v>D</v>
          </cell>
        </row>
        <row r="24">
          <cell r="Q24" t="str">
            <v>E</v>
          </cell>
        </row>
        <row r="25">
          <cell r="Q25" t="str">
            <v>F</v>
          </cell>
        </row>
        <row r="26">
          <cell r="Q26" t="str">
            <v>G</v>
          </cell>
        </row>
        <row r="27">
          <cell r="Q27" t="str">
            <v>H</v>
          </cell>
        </row>
      </sheetData>
      <sheetData sheetId="1"/>
      <sheetData sheetId="2"/>
      <sheetData sheetId="3">
        <row r="6">
          <cell r="B6"/>
        </row>
        <row r="7">
          <cell r="B7"/>
        </row>
        <row r="8">
          <cell r="B8" t="str">
            <v>1"</v>
          </cell>
        </row>
        <row r="9">
          <cell r="B9" t="str">
            <v>1   1/2"</v>
          </cell>
        </row>
        <row r="10">
          <cell r="B10" t="str">
            <v>2"</v>
          </cell>
        </row>
        <row r="11">
          <cell r="B11" t="str">
            <v>3"</v>
          </cell>
        </row>
        <row r="12">
          <cell r="B12" t="str">
            <v>4"</v>
          </cell>
        </row>
        <row r="13">
          <cell r="B13" t="str">
            <v>6"</v>
          </cell>
        </row>
        <row r="14">
          <cell r="B14" t="str">
            <v>8"</v>
          </cell>
        </row>
        <row r="15">
          <cell r="B15" t="str">
            <v>10"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p_Gen"/>
      <sheetName val="Growth"/>
      <sheetName val="MajProj_Daily"/>
      <sheetName val="Daily"/>
      <sheetName val="AvgPk"/>
      <sheetName val="MajProj_Pkhr"/>
      <sheetName val="Pkhr"/>
      <sheetName val="Phasing"/>
      <sheetName val="Artplan_AM1"/>
      <sheetName val="Artplan_AM2"/>
      <sheetName val="Artplan_PM1"/>
      <sheetName val="Artplan_PM2"/>
      <sheetName val="Capacity"/>
      <sheetName val="SB@Fhill"/>
      <sheetName val="SB@Rpalm"/>
      <sheetName val="SB@SR7"/>
      <sheetName val="SB@SR7M"/>
      <sheetName val="SB@Fairg"/>
      <sheetName val="SB@Sway"/>
      <sheetName val="SB@Ben"/>
      <sheetName val="SB@Jog"/>
      <sheetName val="SB@JogM"/>
      <sheetName val="Bel@SR7"/>
      <sheetName val="FH@SR7"/>
      <sheetName val="FH@SR7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83">
          <cell r="F83">
            <v>0.84259177756143377</v>
          </cell>
        </row>
        <row r="84">
          <cell r="F84">
            <v>0.90105975314344444</v>
          </cell>
        </row>
        <row r="85">
          <cell r="F85" t="str">
            <v xml:space="preserve"> </v>
          </cell>
        </row>
        <row r="86">
          <cell r="F86" t="str">
            <v xml:space="preserve"> </v>
          </cell>
        </row>
        <row r="87">
          <cell r="F87" t="str">
            <v xml:space="preserve"> </v>
          </cell>
        </row>
        <row r="88">
          <cell r="F88" t="str">
            <v xml:space="preserve"> </v>
          </cell>
        </row>
        <row r="89">
          <cell r="F89" t="str">
            <v xml:space="preserve"> </v>
          </cell>
        </row>
        <row r="90">
          <cell r="F90" t="str">
            <v xml:space="preserve"> </v>
          </cell>
        </row>
        <row r="91">
          <cell r="F91" t="str">
            <v xml:space="preserve"> 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>
        <row r="1">
          <cell r="A1" t="str">
            <v>RALCORP</v>
          </cell>
          <cell r="B1">
            <v>0</v>
          </cell>
        </row>
        <row r="2">
          <cell r="A2" t="str">
            <v>ATL</v>
          </cell>
          <cell r="B2">
            <v>1</v>
          </cell>
        </row>
        <row r="3">
          <cell r="A3" t="str">
            <v>CHL</v>
          </cell>
          <cell r="B3">
            <v>1</v>
          </cell>
        </row>
        <row r="4">
          <cell r="A4" t="str">
            <v>MB</v>
          </cell>
          <cell r="B4">
            <v>1</v>
          </cell>
        </row>
        <row r="5">
          <cell r="A5" t="str">
            <v>MEM</v>
          </cell>
          <cell r="B5">
            <v>1</v>
          </cell>
        </row>
        <row r="6">
          <cell r="A6" t="str">
            <v>RAL</v>
          </cell>
          <cell r="B6">
            <v>1</v>
          </cell>
        </row>
        <row r="7">
          <cell r="A7" t="str">
            <v>RICH</v>
          </cell>
          <cell r="B7">
            <v>1</v>
          </cell>
        </row>
        <row r="8">
          <cell r="A8" t="str">
            <v>VAB</v>
          </cell>
          <cell r="B8">
            <v>1</v>
          </cell>
        </row>
        <row r="9">
          <cell r="A9" t="str">
            <v>WIL</v>
          </cell>
          <cell r="B9">
            <v>1</v>
          </cell>
        </row>
        <row r="10">
          <cell r="A10" t="str">
            <v>WVA</v>
          </cell>
          <cell r="B10">
            <v>1</v>
          </cell>
        </row>
        <row r="11">
          <cell r="A11" t="str">
            <v>FTL</v>
          </cell>
          <cell r="B11">
            <v>4</v>
          </cell>
        </row>
        <row r="12">
          <cell r="A12" t="str">
            <v>JAX</v>
          </cell>
          <cell r="B12">
            <v>4</v>
          </cell>
        </row>
        <row r="13">
          <cell r="A13" t="str">
            <v>BRAD</v>
          </cell>
          <cell r="B13">
            <v>4</v>
          </cell>
        </row>
        <row r="14">
          <cell r="A14" t="str">
            <v>MBCH</v>
          </cell>
          <cell r="B14">
            <v>4</v>
          </cell>
        </row>
        <row r="15">
          <cell r="A15" t="str">
            <v>MIA</v>
          </cell>
          <cell r="B15">
            <v>4</v>
          </cell>
        </row>
        <row r="16">
          <cell r="A16" t="str">
            <v>ORL</v>
          </cell>
          <cell r="B16">
            <v>4</v>
          </cell>
        </row>
        <row r="17">
          <cell r="A17" t="str">
            <v>SAR</v>
          </cell>
          <cell r="B17">
            <v>4</v>
          </cell>
        </row>
        <row r="18">
          <cell r="A18" t="str">
            <v>STU</v>
          </cell>
          <cell r="B18">
            <v>4</v>
          </cell>
        </row>
        <row r="19">
          <cell r="A19" t="str">
            <v>TAM</v>
          </cell>
          <cell r="B19">
            <v>4</v>
          </cell>
        </row>
        <row r="20">
          <cell r="A20" t="str">
            <v>VRB</v>
          </cell>
          <cell r="B20">
            <v>4</v>
          </cell>
        </row>
        <row r="21">
          <cell r="A21" t="str">
            <v>WPB</v>
          </cell>
          <cell r="B21">
            <v>4</v>
          </cell>
        </row>
        <row r="22">
          <cell r="A22" t="str">
            <v>MTN</v>
          </cell>
          <cell r="B22">
            <v>6</v>
          </cell>
        </row>
        <row r="23">
          <cell r="A23" t="str">
            <v>DAL</v>
          </cell>
          <cell r="B23">
            <v>6</v>
          </cell>
        </row>
        <row r="24">
          <cell r="A24" t="str">
            <v>FRI</v>
          </cell>
          <cell r="B24">
            <v>6</v>
          </cell>
        </row>
        <row r="25">
          <cell r="A25" t="str">
            <v>FTW</v>
          </cell>
          <cell r="B25">
            <v>6</v>
          </cell>
        </row>
        <row r="26">
          <cell r="A26" t="str">
            <v>HOU</v>
          </cell>
          <cell r="B26">
            <v>6</v>
          </cell>
        </row>
        <row r="27">
          <cell r="A27" t="str">
            <v>BAY</v>
          </cell>
          <cell r="B27">
            <v>9</v>
          </cell>
        </row>
        <row r="28">
          <cell r="A28" t="str">
            <v>LAV</v>
          </cell>
          <cell r="B28">
            <v>9</v>
          </cell>
        </row>
        <row r="29">
          <cell r="A29" t="str">
            <v>ORA</v>
          </cell>
          <cell r="B29">
            <v>9</v>
          </cell>
        </row>
        <row r="30">
          <cell r="A30" t="str">
            <v>PHX</v>
          </cell>
          <cell r="B30">
            <v>9</v>
          </cell>
        </row>
        <row r="31">
          <cell r="A31" t="str">
            <v>POR</v>
          </cell>
          <cell r="B31">
            <v>9</v>
          </cell>
        </row>
        <row r="32">
          <cell r="A32" t="str">
            <v>SDG</v>
          </cell>
          <cell r="B32">
            <v>9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_98"/>
      <sheetName val="OPA"/>
      <sheetName val="Artplan_AM1"/>
      <sheetName val=""/>
      <sheetName val="Sheet2"/>
      <sheetName val="OPA SS"/>
      <sheetName val="Maj_Proj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Planner"/>
      <sheetName val="Planner Summary"/>
      <sheetName val="Average Rate Detail"/>
      <sheetName val="Fitted Curve Equation Detail"/>
      <sheetName val="Daily Internal Capture"/>
      <sheetName val="AM Internal Capture"/>
      <sheetName val="PM Internal Capture"/>
      <sheetName val="Capture Reference Tables"/>
    </sheetNames>
    <sheetDataSet>
      <sheetData sheetId="0" refreshError="1"/>
      <sheetData sheetId="1">
        <row r="8">
          <cell r="A8">
            <v>10</v>
          </cell>
          <cell r="B8" t="str">
            <v>Waterport/Marine Facility</v>
          </cell>
          <cell r="C8" t="str">
            <v>Acre(s)</v>
          </cell>
          <cell r="E8" t="str">
            <v>Avg</v>
          </cell>
          <cell r="F8">
            <v>11.93</v>
          </cell>
          <cell r="G8" t="str">
            <v>*</v>
          </cell>
          <cell r="H8" t="str">
            <v>*</v>
          </cell>
          <cell r="I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11.93</v>
          </cell>
          <cell r="X8" t="str">
            <v>*</v>
          </cell>
          <cell r="Y8" t="str">
            <v>*</v>
          </cell>
          <cell r="AD8">
            <v>1</v>
          </cell>
          <cell r="AE8">
            <v>1</v>
          </cell>
          <cell r="AF8">
            <v>1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 t="str">
            <v>Adjacent Street Traffic</v>
          </cell>
          <cell r="AO8" t="str">
            <v>Adjacent Street Traffic</v>
          </cell>
          <cell r="AP8" t="str">
            <v>T = 18.01(X) -287.06</v>
          </cell>
          <cell r="AS8">
            <v>0.93</v>
          </cell>
          <cell r="AV8">
            <v>0</v>
          </cell>
        </row>
        <row r="9">
          <cell r="A9">
            <v>21</v>
          </cell>
          <cell r="B9" t="str">
            <v>Commercial Airport</v>
          </cell>
          <cell r="C9" t="str">
            <v>Comm. Flights/Day</v>
          </cell>
          <cell r="E9" t="str">
            <v>Avg</v>
          </cell>
          <cell r="F9">
            <v>122.21</v>
          </cell>
          <cell r="G9">
            <v>6.43</v>
          </cell>
          <cell r="H9">
            <v>6.88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122.21</v>
          </cell>
          <cell r="X9">
            <v>6.43</v>
          </cell>
          <cell r="Y9">
            <v>6.88</v>
          </cell>
          <cell r="Z9">
            <v>0.55000000000000004</v>
          </cell>
          <cell r="AA9">
            <v>0.45</v>
          </cell>
          <cell r="AB9">
            <v>0.54</v>
          </cell>
          <cell r="AC9">
            <v>0.46</v>
          </cell>
          <cell r="AD9">
            <v>1</v>
          </cell>
          <cell r="AE9">
            <v>1</v>
          </cell>
          <cell r="AF9">
            <v>1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 t="str">
            <v>Adjacent Street Traffic</v>
          </cell>
          <cell r="AO9" t="str">
            <v>Adjacent Street Traffic</v>
          </cell>
        </row>
        <row r="10">
          <cell r="A10">
            <v>22</v>
          </cell>
          <cell r="B10" t="str">
            <v>General Aviation Airport (1)</v>
          </cell>
          <cell r="C10" t="str">
            <v>Based Aircraft</v>
          </cell>
          <cell r="E10" t="str">
            <v>Avg</v>
          </cell>
          <cell r="F10">
            <v>5</v>
          </cell>
          <cell r="G10">
            <v>0.41</v>
          </cell>
          <cell r="H10">
            <v>0.52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5</v>
          </cell>
          <cell r="X10">
            <v>0.41</v>
          </cell>
          <cell r="Y10">
            <v>0.52</v>
          </cell>
          <cell r="Z10">
            <v>0.5</v>
          </cell>
          <cell r="AA10">
            <v>0.5</v>
          </cell>
          <cell r="AB10">
            <v>0.55000000000000004</v>
          </cell>
          <cell r="AC10">
            <v>0.45</v>
          </cell>
          <cell r="AD10">
            <v>1</v>
          </cell>
          <cell r="AE10">
            <v>1</v>
          </cell>
          <cell r="AF10">
            <v>1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 t="str">
            <v>Generator</v>
          </cell>
          <cell r="AO10" t="str">
            <v>Generator</v>
          </cell>
          <cell r="AP10" t="str">
            <v>Ln(T) = 1.12Ln(X) + 0.88</v>
          </cell>
          <cell r="AQ10" t="str">
            <v>Ln(T) = 1.42Ln(X) - 3.33</v>
          </cell>
          <cell r="AR10" t="str">
            <v>Ln(T) = 1.21Ln(X) - 1.93</v>
          </cell>
          <cell r="AS10">
            <v>0.69</v>
          </cell>
          <cell r="AT10">
            <v>0.84</v>
          </cell>
          <cell r="AU10">
            <v>0.88</v>
          </cell>
          <cell r="AV10">
            <v>0</v>
          </cell>
          <cell r="AW10">
            <v>0</v>
          </cell>
          <cell r="AX10">
            <v>0</v>
          </cell>
        </row>
        <row r="11">
          <cell r="A11">
            <v>30</v>
          </cell>
          <cell r="B11" t="str">
            <v>Truck Terminal</v>
          </cell>
          <cell r="C11" t="str">
            <v>1,000 Sq Ft</v>
          </cell>
          <cell r="E11" t="str">
            <v>Avg</v>
          </cell>
          <cell r="F11">
            <v>9.85</v>
          </cell>
          <cell r="G11">
            <v>0.9</v>
          </cell>
          <cell r="H11">
            <v>0.82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9.85</v>
          </cell>
          <cell r="X11">
            <v>0.9</v>
          </cell>
          <cell r="Y11">
            <v>0.82</v>
          </cell>
          <cell r="Z11">
            <v>0.4</v>
          </cell>
          <cell r="AA11">
            <v>0.6</v>
          </cell>
          <cell r="AB11">
            <v>0.47</v>
          </cell>
          <cell r="AC11">
            <v>0.53</v>
          </cell>
          <cell r="AD11">
            <v>1</v>
          </cell>
          <cell r="AE11">
            <v>1</v>
          </cell>
          <cell r="AF11">
            <v>1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 t="str">
            <v>Adjacent Street Traffic</v>
          </cell>
          <cell r="AO11" t="str">
            <v>Adjacent Street Traffic</v>
          </cell>
        </row>
        <row r="12">
          <cell r="A12">
            <v>90</v>
          </cell>
          <cell r="B12" t="str">
            <v>Park and Ride w/ Bus Service</v>
          </cell>
          <cell r="C12" t="str">
            <v>Parking Space(s)</v>
          </cell>
          <cell r="E12" t="str">
            <v>Avg</v>
          </cell>
          <cell r="F12">
            <v>4.5</v>
          </cell>
          <cell r="G12">
            <v>0.72</v>
          </cell>
          <cell r="H12">
            <v>0.62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4.5</v>
          </cell>
          <cell r="X12">
            <v>0.72</v>
          </cell>
          <cell r="Y12">
            <v>0.62</v>
          </cell>
          <cell r="Z12">
            <v>0.81</v>
          </cell>
          <cell r="AA12">
            <v>0.19</v>
          </cell>
          <cell r="AB12">
            <v>0.23</v>
          </cell>
          <cell r="AC12">
            <v>0.77</v>
          </cell>
          <cell r="AD12">
            <v>1</v>
          </cell>
          <cell r="AE12">
            <v>1</v>
          </cell>
          <cell r="AF12">
            <v>1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 t="str">
            <v>Adjacent Street Traffic</v>
          </cell>
          <cell r="AO12" t="str">
            <v>Adjacent Street Traffic</v>
          </cell>
          <cell r="AP12" t="str">
            <v>T = 4.04(X) + 117.33</v>
          </cell>
          <cell r="AQ12" t="str">
            <v>T = 0.83(X) - 43.40</v>
          </cell>
          <cell r="AR12" t="str">
            <v>T = 0.63(X) - 5.94</v>
          </cell>
          <cell r="AS12">
            <v>1</v>
          </cell>
          <cell r="AT12">
            <v>0.96</v>
          </cell>
          <cell r="AU12">
            <v>0.92</v>
          </cell>
          <cell r="AV12">
            <v>0</v>
          </cell>
          <cell r="AW12">
            <v>0</v>
          </cell>
          <cell r="AX12">
            <v>0</v>
          </cell>
        </row>
        <row r="13">
          <cell r="A13">
            <v>93</v>
          </cell>
          <cell r="B13" t="str">
            <v>Light Rail Transit Station w/ Parking</v>
          </cell>
          <cell r="C13" t="str">
            <v>Parking Space(s)</v>
          </cell>
          <cell r="E13" t="str">
            <v>Avg</v>
          </cell>
          <cell r="F13">
            <v>2.5099999999999998</v>
          </cell>
          <cell r="G13">
            <v>1.07</v>
          </cell>
          <cell r="H13">
            <v>1.24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2.5099999999999998</v>
          </cell>
          <cell r="X13">
            <v>1.07</v>
          </cell>
          <cell r="Y13">
            <v>1.24</v>
          </cell>
          <cell r="Z13">
            <v>0.8</v>
          </cell>
          <cell r="AA13">
            <v>0.2</v>
          </cell>
          <cell r="AB13">
            <v>0.57999999999999996</v>
          </cell>
          <cell r="AC13">
            <v>0.42</v>
          </cell>
          <cell r="AD13">
            <v>1</v>
          </cell>
          <cell r="AE13">
            <v>1</v>
          </cell>
          <cell r="AF13">
            <v>1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 t="str">
            <v>Adjacent Street Traffic</v>
          </cell>
          <cell r="AO13" t="str">
            <v>Adjacent Street Traffic</v>
          </cell>
        </row>
        <row r="14">
          <cell r="A14">
            <v>110</v>
          </cell>
          <cell r="B14" t="str">
            <v>General Light Industrial</v>
          </cell>
          <cell r="C14" t="str">
            <v>1,000 Sq Ft</v>
          </cell>
          <cell r="E14" t="str">
            <v>Avg</v>
          </cell>
          <cell r="F14">
            <v>6.97</v>
          </cell>
          <cell r="G14">
            <v>0.92</v>
          </cell>
          <cell r="H14">
            <v>0.97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6.97</v>
          </cell>
          <cell r="X14">
            <v>0.92</v>
          </cell>
          <cell r="Y14">
            <v>0.97</v>
          </cell>
          <cell r="Z14">
            <v>0.88</v>
          </cell>
          <cell r="AA14">
            <v>0.12</v>
          </cell>
          <cell r="AB14">
            <v>0.12</v>
          </cell>
          <cell r="AC14">
            <v>0.88</v>
          </cell>
          <cell r="AD14">
            <v>1</v>
          </cell>
          <cell r="AE14">
            <v>1</v>
          </cell>
          <cell r="AF14">
            <v>1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 t="str">
            <v>Adjacent Street Traffic</v>
          </cell>
          <cell r="AO14" t="str">
            <v>Adjacent Street Traffic</v>
          </cell>
          <cell r="AP14" t="str">
            <v>T = 7.47(X) - 101.92</v>
          </cell>
          <cell r="AQ14" t="str">
            <v>T = 1.18(X) - 89.28</v>
          </cell>
          <cell r="AR14" t="str">
            <v>T = 1.43(X) - 157.36</v>
          </cell>
          <cell r="AS14">
            <v>0.81</v>
          </cell>
          <cell r="AT14">
            <v>0.92</v>
          </cell>
          <cell r="AU14">
            <v>0.88</v>
          </cell>
          <cell r="AV14">
            <v>0</v>
          </cell>
          <cell r="AW14">
            <v>0</v>
          </cell>
          <cell r="AX14">
            <v>0</v>
          </cell>
        </row>
        <row r="15">
          <cell r="A15">
            <v>120</v>
          </cell>
          <cell r="B15" t="str">
            <v>General Heavy Industrial (1)</v>
          </cell>
          <cell r="C15" t="str">
            <v>1,000 Sq Ft</v>
          </cell>
          <cell r="E15" t="str">
            <v>Avg</v>
          </cell>
          <cell r="F15">
            <v>1.5</v>
          </cell>
          <cell r="G15">
            <v>0.51</v>
          </cell>
          <cell r="H15">
            <v>0.68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1.5</v>
          </cell>
          <cell r="X15">
            <v>0.51</v>
          </cell>
          <cell r="Y15">
            <v>0.68</v>
          </cell>
          <cell r="AD15">
            <v>1</v>
          </cell>
          <cell r="AE15">
            <v>1</v>
          </cell>
          <cell r="AF15">
            <v>1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 t="str">
            <v>Adjacent Street Traffic</v>
          </cell>
          <cell r="AO15" t="str">
            <v>Generator</v>
          </cell>
        </row>
        <row r="16">
          <cell r="A16">
            <v>130</v>
          </cell>
          <cell r="B16" t="str">
            <v>Industrial Park</v>
          </cell>
          <cell r="C16" t="str">
            <v>1,000 Sq Ft</v>
          </cell>
          <cell r="E16" t="str">
            <v>Avg</v>
          </cell>
          <cell r="F16">
            <v>6.96</v>
          </cell>
          <cell r="G16">
            <v>0.84</v>
          </cell>
          <cell r="H16">
            <v>0.86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6.96</v>
          </cell>
          <cell r="X16">
            <v>0.84</v>
          </cell>
          <cell r="Y16">
            <v>0.86</v>
          </cell>
          <cell r="Z16">
            <v>0.82</v>
          </cell>
          <cell r="AA16">
            <v>0.18</v>
          </cell>
          <cell r="AB16">
            <v>0.21</v>
          </cell>
          <cell r="AC16">
            <v>0.79</v>
          </cell>
          <cell r="AD16">
            <v>1</v>
          </cell>
          <cell r="AE16">
            <v>1</v>
          </cell>
          <cell r="AF16">
            <v>1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 t="str">
            <v>Adjacent Street Traffic</v>
          </cell>
          <cell r="AO16" t="str">
            <v>Adjacent Street Traffic</v>
          </cell>
          <cell r="AP16" t="str">
            <v>T = 4.96(X) + 747.75</v>
          </cell>
          <cell r="AQ16" t="str">
            <v>Ln(T) = 0.77Ln(X) + 1.09</v>
          </cell>
          <cell r="AR16" t="str">
            <v>T = 0.77(X) + 42.11</v>
          </cell>
          <cell r="AS16">
            <v>0.51</v>
          </cell>
          <cell r="AT16">
            <v>0.59</v>
          </cell>
          <cell r="AU16">
            <v>0.61</v>
          </cell>
          <cell r="AV16">
            <v>0</v>
          </cell>
          <cell r="AW16">
            <v>0</v>
          </cell>
          <cell r="AX16">
            <v>0</v>
          </cell>
        </row>
        <row r="17">
          <cell r="A17">
            <v>140</v>
          </cell>
          <cell r="B17" t="str">
            <v>Manufacturing</v>
          </cell>
          <cell r="C17" t="str">
            <v>1,000 Sq Ft</v>
          </cell>
          <cell r="E17" t="str">
            <v>Avg</v>
          </cell>
          <cell r="F17">
            <v>3.82</v>
          </cell>
          <cell r="G17">
            <v>0.73</v>
          </cell>
          <cell r="H17">
            <v>0.73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3.82</v>
          </cell>
          <cell r="X17">
            <v>0.73</v>
          </cell>
          <cell r="Y17">
            <v>0.73</v>
          </cell>
          <cell r="Z17">
            <v>0.78</v>
          </cell>
          <cell r="AA17">
            <v>0.22</v>
          </cell>
          <cell r="AB17">
            <v>0.36</v>
          </cell>
          <cell r="AC17">
            <v>0.64</v>
          </cell>
          <cell r="AD17">
            <v>1</v>
          </cell>
          <cell r="AE17">
            <v>1</v>
          </cell>
          <cell r="AF17">
            <v>1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 t="str">
            <v>Adjacent Street Traffic</v>
          </cell>
          <cell r="AO17" t="str">
            <v>Adjacent Street Traffic</v>
          </cell>
          <cell r="AP17" t="str">
            <v>T = 3.88(X) - 20.70</v>
          </cell>
          <cell r="AQ17" t="str">
            <v>T = 0.83(X) - 29.52</v>
          </cell>
          <cell r="AR17" t="str">
            <v>T = 0.78(X) - 15.97</v>
          </cell>
          <cell r="AS17">
            <v>0.87</v>
          </cell>
          <cell r="AT17">
            <v>0.67</v>
          </cell>
          <cell r="AU17">
            <v>0.75</v>
          </cell>
          <cell r="AV17">
            <v>0</v>
          </cell>
          <cell r="AW17">
            <v>0</v>
          </cell>
          <cell r="AX17">
            <v>0</v>
          </cell>
        </row>
        <row r="18">
          <cell r="A18" t="str">
            <v>14X</v>
          </cell>
          <cell r="B18" t="str">
            <v>Concrete Batch Plant</v>
          </cell>
          <cell r="C18" t="str">
            <v>100 Cu Yd(s)/Day</v>
          </cell>
          <cell r="E18" t="str">
            <v>Avg</v>
          </cell>
          <cell r="F18" t="str">
            <v>*</v>
          </cell>
          <cell r="G18">
            <v>4.9400000000000004</v>
          </cell>
          <cell r="H18">
            <v>2.3199999999999998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*</v>
          </cell>
          <cell r="X18">
            <v>4.9400000000000004</v>
          </cell>
          <cell r="Y18">
            <v>2.3199999999999998</v>
          </cell>
          <cell r="Z18">
            <v>0.56999999999999995</v>
          </cell>
          <cell r="AA18">
            <v>0.43</v>
          </cell>
          <cell r="AB18">
            <v>0.32</v>
          </cell>
          <cell r="AC18">
            <v>0.68</v>
          </cell>
          <cell r="AD18">
            <v>1</v>
          </cell>
          <cell r="AE18">
            <v>1</v>
          </cell>
          <cell r="AF18">
            <v>1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 t="str">
            <v>Adjacent Street Traffic</v>
          </cell>
          <cell r="AO18" t="str">
            <v>Adjacent Street Traffic</v>
          </cell>
        </row>
        <row r="19">
          <cell r="A19">
            <v>150</v>
          </cell>
          <cell r="B19" t="str">
            <v>Warehousing</v>
          </cell>
          <cell r="C19" t="str">
            <v>1,000 Sq Ft</v>
          </cell>
          <cell r="E19" t="str">
            <v>Avg</v>
          </cell>
          <cell r="F19">
            <v>3.56</v>
          </cell>
          <cell r="G19">
            <v>0.3</v>
          </cell>
          <cell r="H19">
            <v>0.32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3.56</v>
          </cell>
          <cell r="X19">
            <v>0.3</v>
          </cell>
          <cell r="Y19">
            <v>0.32</v>
          </cell>
          <cell r="Z19">
            <v>0.79</v>
          </cell>
          <cell r="AA19">
            <v>0.21</v>
          </cell>
          <cell r="AB19">
            <v>0.25</v>
          </cell>
          <cell r="AC19">
            <v>0.75</v>
          </cell>
          <cell r="AD19">
            <v>1</v>
          </cell>
          <cell r="AE19">
            <v>1</v>
          </cell>
          <cell r="AF19">
            <v>1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 t="str">
            <v>Adjacent Street Traffic</v>
          </cell>
          <cell r="AO19" t="str">
            <v>Adjacent Street Traffic</v>
          </cell>
          <cell r="AP19" t="str">
            <v>Ln(T) = 0.86Ln(X) + 2.24</v>
          </cell>
          <cell r="AQ19" t="str">
            <v>Ln(T) = 0.55Ln(X) + 1.88</v>
          </cell>
          <cell r="AR19" t="str">
            <v>Ln(T) = 0.64Ln(X) + 1.14</v>
          </cell>
          <cell r="AS19">
            <v>0.77</v>
          </cell>
          <cell r="AT19">
            <v>0.67</v>
          </cell>
          <cell r="AU19">
            <v>0.64</v>
          </cell>
          <cell r="AV19">
            <v>0</v>
          </cell>
          <cell r="AW19">
            <v>0</v>
          </cell>
          <cell r="AX19">
            <v>0</v>
          </cell>
        </row>
        <row r="20">
          <cell r="A20">
            <v>151</v>
          </cell>
          <cell r="B20" t="str">
            <v>Mini-Warehouse</v>
          </cell>
          <cell r="C20" t="str">
            <v>1,000 Sq Ft</v>
          </cell>
          <cell r="E20" t="str">
            <v>Avg</v>
          </cell>
          <cell r="F20">
            <v>2.5</v>
          </cell>
          <cell r="G20">
            <v>0.15</v>
          </cell>
          <cell r="H20">
            <v>0.26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2.5</v>
          </cell>
          <cell r="X20">
            <v>0.15</v>
          </cell>
          <cell r="Y20">
            <v>0.26</v>
          </cell>
          <cell r="Z20">
            <v>0.59</v>
          </cell>
          <cell r="AA20">
            <v>0.41</v>
          </cell>
          <cell r="AB20">
            <v>0.51</v>
          </cell>
          <cell r="AC20">
            <v>0.49</v>
          </cell>
          <cell r="AD20">
            <v>1</v>
          </cell>
          <cell r="AE20">
            <v>1</v>
          </cell>
          <cell r="AF20">
            <v>1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 t="str">
            <v>Adjacent Street Traffic</v>
          </cell>
          <cell r="AO20" t="str">
            <v>Adjacent Street Traffic</v>
          </cell>
          <cell r="AP20" t="str">
            <v>Ln(T) = 1.01Ln(X) + 0.82</v>
          </cell>
          <cell r="AR20" t="str">
            <v>Ln(T) = 1.02Ln(X) - 1.49</v>
          </cell>
          <cell r="AS20">
            <v>0.73</v>
          </cell>
          <cell r="AU20">
            <v>0.67</v>
          </cell>
          <cell r="AV20">
            <v>0</v>
          </cell>
          <cell r="AX20">
            <v>0</v>
          </cell>
        </row>
        <row r="21">
          <cell r="A21">
            <v>152</v>
          </cell>
          <cell r="B21" t="str">
            <v>High-Cube Warehouse</v>
          </cell>
          <cell r="C21" t="str">
            <v>1,000 Sq Ft</v>
          </cell>
          <cell r="E21" t="str">
            <v>Avg</v>
          </cell>
          <cell r="F21">
            <v>1.44</v>
          </cell>
          <cell r="G21">
            <v>0.09</v>
          </cell>
          <cell r="H21">
            <v>0.1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1.44</v>
          </cell>
          <cell r="X21">
            <v>0.09</v>
          </cell>
          <cell r="Y21">
            <v>0.1</v>
          </cell>
          <cell r="Z21">
            <v>0.65</v>
          </cell>
          <cell r="AA21">
            <v>0.35</v>
          </cell>
          <cell r="AB21">
            <v>0.33</v>
          </cell>
          <cell r="AC21">
            <v>0.67</v>
          </cell>
          <cell r="AD21">
            <v>1</v>
          </cell>
          <cell r="AE21">
            <v>1</v>
          </cell>
          <cell r="AF21">
            <v>1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 t="str">
            <v>Adjacent Street Traffic</v>
          </cell>
          <cell r="AO21" t="str">
            <v>Adjacent Street Traffic</v>
          </cell>
          <cell r="AP21" t="str">
            <v>T = 2.35(X) - 465.49</v>
          </cell>
          <cell r="AQ21" t="str">
            <v>T = 0.12(X) - 18.08</v>
          </cell>
          <cell r="AR21" t="str">
            <v>T = 0.11(X) - 8.90</v>
          </cell>
          <cell r="AS21">
            <v>0.79</v>
          </cell>
          <cell r="AT21">
            <v>0.7</v>
          </cell>
          <cell r="AU21">
            <v>0.66</v>
          </cell>
          <cell r="AV21">
            <v>0</v>
          </cell>
          <cell r="AW21">
            <v>0</v>
          </cell>
          <cell r="AX21">
            <v>0</v>
          </cell>
        </row>
        <row r="22">
          <cell r="A22">
            <v>170</v>
          </cell>
          <cell r="B22" t="str">
            <v>Utilities</v>
          </cell>
          <cell r="C22" t="str">
            <v>1,000 Sq Ft</v>
          </cell>
          <cell r="E22" t="str">
            <v>Avg</v>
          </cell>
          <cell r="F22" t="str">
            <v>*</v>
          </cell>
          <cell r="G22">
            <v>0.8</v>
          </cell>
          <cell r="H22">
            <v>0.76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*</v>
          </cell>
          <cell r="X22">
            <v>0.8</v>
          </cell>
          <cell r="Y22">
            <v>0.76</v>
          </cell>
          <cell r="AB22">
            <v>0.45</v>
          </cell>
          <cell r="AC22">
            <v>0.55000000000000004</v>
          </cell>
          <cell r="AD22">
            <v>1</v>
          </cell>
          <cell r="AE22">
            <v>1</v>
          </cell>
          <cell r="AF22">
            <v>1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 t="str">
            <v>Adjacent Street Traffic</v>
          </cell>
          <cell r="AO22" t="str">
            <v>Adjacent Street Traffic</v>
          </cell>
        </row>
        <row r="23">
          <cell r="A23">
            <v>210</v>
          </cell>
          <cell r="B23" t="str">
            <v>Single-Family Detached Housing</v>
          </cell>
          <cell r="C23" t="str">
            <v>Dwelling Unit(s)</v>
          </cell>
          <cell r="E23" t="str">
            <v>Avg</v>
          </cell>
          <cell r="F23">
            <v>9.57</v>
          </cell>
          <cell r="G23">
            <v>0.75</v>
          </cell>
          <cell r="H23">
            <v>1.01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9.57</v>
          </cell>
          <cell r="X23">
            <v>0.75</v>
          </cell>
          <cell r="Y23">
            <v>1.01</v>
          </cell>
          <cell r="Z23">
            <v>0.25</v>
          </cell>
          <cell r="AA23">
            <v>0.75</v>
          </cell>
          <cell r="AB23">
            <v>0.63</v>
          </cell>
          <cell r="AC23">
            <v>0.37</v>
          </cell>
          <cell r="AD23">
            <v>1</v>
          </cell>
          <cell r="AE23">
            <v>1</v>
          </cell>
          <cell r="AF23">
            <v>1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 t="str">
            <v>Adjacent Street Traffic</v>
          </cell>
          <cell r="AO23" t="str">
            <v>Adjacent Street Traffic</v>
          </cell>
          <cell r="AP23" t="str">
            <v>Ln(T) = 0.92Ln(X) + 2.71</v>
          </cell>
          <cell r="AQ23" t="str">
            <v>T = 0.70(X) + 9.74</v>
          </cell>
          <cell r="AR23" t="str">
            <v>Ln(T) = 0.90Ln(X) + 0.51</v>
          </cell>
          <cell r="AS23">
            <v>0.96</v>
          </cell>
          <cell r="AT23">
            <v>0.89</v>
          </cell>
          <cell r="AU23">
            <v>0.91</v>
          </cell>
          <cell r="AV23">
            <v>0</v>
          </cell>
          <cell r="AW23">
            <v>0</v>
          </cell>
          <cell r="AX23">
            <v>0</v>
          </cell>
        </row>
        <row r="24">
          <cell r="A24">
            <v>220</v>
          </cell>
          <cell r="B24" t="str">
            <v>Apartment</v>
          </cell>
          <cell r="C24" t="str">
            <v>Dwelling Unit(s)</v>
          </cell>
          <cell r="D24">
            <v>426</v>
          </cell>
          <cell r="E24" t="str">
            <v>Avg</v>
          </cell>
          <cell r="F24">
            <v>6.65</v>
          </cell>
          <cell r="G24">
            <v>0.51</v>
          </cell>
          <cell r="H24">
            <v>0.62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6.65</v>
          </cell>
          <cell r="X24">
            <v>0.51</v>
          </cell>
          <cell r="Y24">
            <v>0.62</v>
          </cell>
          <cell r="Z24">
            <v>0.2</v>
          </cell>
          <cell r="AA24">
            <v>0.8</v>
          </cell>
          <cell r="AB24">
            <v>0.65</v>
          </cell>
          <cell r="AC24">
            <v>0.35</v>
          </cell>
          <cell r="AD24">
            <v>1</v>
          </cell>
          <cell r="AE24">
            <v>1</v>
          </cell>
          <cell r="AF24">
            <v>1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 t="str">
            <v>Adjacent Street Traffic</v>
          </cell>
          <cell r="AO24" t="str">
            <v>Adjacent Street Traffic</v>
          </cell>
          <cell r="AP24" t="str">
            <v>T = 6.06(X) + 123.56</v>
          </cell>
          <cell r="AQ24" t="str">
            <v>T = 0.49(X) + 3.73</v>
          </cell>
          <cell r="AR24" t="str">
            <v>T = 0.55(X) + 17.65</v>
          </cell>
          <cell r="AS24">
            <v>0.87</v>
          </cell>
          <cell r="AT24">
            <v>0.83</v>
          </cell>
          <cell r="AU24">
            <v>0.77</v>
          </cell>
          <cell r="AV24">
            <v>0</v>
          </cell>
          <cell r="AW24">
            <v>0</v>
          </cell>
          <cell r="AX24">
            <v>0</v>
          </cell>
        </row>
        <row r="25">
          <cell r="A25">
            <v>221</v>
          </cell>
          <cell r="B25" t="str">
            <v>Low-Rise Apartment</v>
          </cell>
          <cell r="C25" t="str">
            <v>Occ. Dwelling Unit(s)</v>
          </cell>
          <cell r="E25" t="str">
            <v>Avg</v>
          </cell>
          <cell r="F25">
            <v>6.59</v>
          </cell>
          <cell r="G25">
            <v>0.46</v>
          </cell>
          <cell r="H25">
            <v>0.57999999999999996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6.59</v>
          </cell>
          <cell r="X25">
            <v>0.46</v>
          </cell>
          <cell r="Y25">
            <v>0.57999999999999996</v>
          </cell>
          <cell r="Z25">
            <v>0.21</v>
          </cell>
          <cell r="AA25">
            <v>0.79</v>
          </cell>
          <cell r="AB25">
            <v>0.65</v>
          </cell>
          <cell r="AC25">
            <v>0.35</v>
          </cell>
          <cell r="AD25">
            <v>1</v>
          </cell>
          <cell r="AE25">
            <v>1</v>
          </cell>
          <cell r="AF25">
            <v>1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 t="str">
            <v>Adjacent Street Traffic</v>
          </cell>
          <cell r="AO25" t="str">
            <v>Adjacent Street Traffic</v>
          </cell>
          <cell r="AP25" t="str">
            <v>T = 5.12(X) + 387.53</v>
          </cell>
          <cell r="AQ25" t="str">
            <v>Ln(T) = 0.82Ln(X) + 0.23</v>
          </cell>
          <cell r="AR25" t="str">
            <v>Ln(T) = 0.88Ln(X) + 0.16</v>
          </cell>
          <cell r="AS25">
            <v>0.93</v>
          </cell>
          <cell r="AT25">
            <v>0.81</v>
          </cell>
          <cell r="AU25">
            <v>0.92</v>
          </cell>
          <cell r="AV25">
            <v>0</v>
          </cell>
          <cell r="AW25">
            <v>0</v>
          </cell>
          <cell r="AX25">
            <v>0</v>
          </cell>
        </row>
        <row r="26">
          <cell r="A26">
            <v>222</v>
          </cell>
          <cell r="B26" t="str">
            <v>High-Rise Apartment</v>
          </cell>
          <cell r="C26" t="str">
            <v>Dwelling Unit(s)</v>
          </cell>
          <cell r="E26" t="str">
            <v>Avg</v>
          </cell>
          <cell r="F26">
            <v>4.2</v>
          </cell>
          <cell r="G26">
            <v>0.3</v>
          </cell>
          <cell r="H26">
            <v>0.35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4.2</v>
          </cell>
          <cell r="X26">
            <v>0.3</v>
          </cell>
          <cell r="Y26">
            <v>0.35</v>
          </cell>
          <cell r="Z26">
            <v>0.25</v>
          </cell>
          <cell r="AA26">
            <v>0.75</v>
          </cell>
          <cell r="AB26">
            <v>0.61</v>
          </cell>
          <cell r="AC26">
            <v>0.39</v>
          </cell>
          <cell r="AD26">
            <v>1</v>
          </cell>
          <cell r="AE26">
            <v>1</v>
          </cell>
          <cell r="AF26">
            <v>1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 t="str">
            <v>Adjacent Street Traffic</v>
          </cell>
          <cell r="AO26" t="str">
            <v>Adjacent Street Traffic</v>
          </cell>
          <cell r="AP26" t="str">
            <v>Ln(T) = 0.83Ln(X) + 2.50</v>
          </cell>
          <cell r="AQ26" t="str">
            <v>Ln(T) = 0.99Ln(X) - 1.14</v>
          </cell>
          <cell r="AR26" t="str">
            <v>T = 0.32(X) + 12.30</v>
          </cell>
          <cell r="AS26">
            <v>0.82</v>
          </cell>
          <cell r="AT26">
            <v>0.88</v>
          </cell>
          <cell r="AU26">
            <v>0.92</v>
          </cell>
          <cell r="AV26">
            <v>0</v>
          </cell>
          <cell r="AW26">
            <v>0</v>
          </cell>
          <cell r="AX26">
            <v>0</v>
          </cell>
        </row>
        <row r="27">
          <cell r="A27">
            <v>223</v>
          </cell>
          <cell r="B27" t="str">
            <v>Mid-Rise Apartment</v>
          </cell>
          <cell r="C27" t="str">
            <v>Dwelling Unit(s)</v>
          </cell>
          <cell r="E27" t="str">
            <v>Avg</v>
          </cell>
          <cell r="F27" t="str">
            <v>*</v>
          </cell>
          <cell r="G27">
            <v>0.3</v>
          </cell>
          <cell r="H27">
            <v>0.39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*</v>
          </cell>
          <cell r="X27">
            <v>0.3</v>
          </cell>
          <cell r="Y27">
            <v>0.39</v>
          </cell>
          <cell r="Z27">
            <v>0.31</v>
          </cell>
          <cell r="AA27">
            <v>0.69</v>
          </cell>
          <cell r="AB27">
            <v>0.57999999999999996</v>
          </cell>
          <cell r="AC27">
            <v>0.42</v>
          </cell>
          <cell r="AD27">
            <v>1</v>
          </cell>
          <cell r="AE27">
            <v>1</v>
          </cell>
          <cell r="AF27">
            <v>1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 t="str">
            <v>Adjacent Street Traffic</v>
          </cell>
          <cell r="AO27" t="str">
            <v>Adjacent Street Traffic</v>
          </cell>
          <cell r="AQ27" t="str">
            <v>T = 0.41(X) - 13.06</v>
          </cell>
          <cell r="AR27" t="str">
            <v>T = 0.48(X) - 11.07</v>
          </cell>
          <cell r="AT27">
            <v>0.83</v>
          </cell>
          <cell r="AU27">
            <v>0.89</v>
          </cell>
          <cell r="AW27">
            <v>0</v>
          </cell>
          <cell r="AX27">
            <v>0</v>
          </cell>
        </row>
        <row r="28">
          <cell r="A28">
            <v>224</v>
          </cell>
          <cell r="B28" t="str">
            <v>Rental Townhouse</v>
          </cell>
          <cell r="C28" t="str">
            <v>Dwelling Unit(s)</v>
          </cell>
          <cell r="E28" t="str">
            <v>Avg</v>
          </cell>
          <cell r="F28" t="str">
            <v>*</v>
          </cell>
          <cell r="G28">
            <v>0.7</v>
          </cell>
          <cell r="H28">
            <v>0.72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*</v>
          </cell>
          <cell r="X28">
            <v>0.7</v>
          </cell>
          <cell r="Y28">
            <v>0.72</v>
          </cell>
          <cell r="Z28">
            <v>0.33</v>
          </cell>
          <cell r="AA28">
            <v>0.67</v>
          </cell>
          <cell r="AB28">
            <v>0.51</v>
          </cell>
          <cell r="AC28">
            <v>0.49</v>
          </cell>
          <cell r="AD28">
            <v>1</v>
          </cell>
          <cell r="AE28">
            <v>1</v>
          </cell>
          <cell r="AF28">
            <v>1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 t="str">
            <v>Adjacent Street Traffic</v>
          </cell>
          <cell r="AO28" t="str">
            <v>Adjacent Street Traffic</v>
          </cell>
        </row>
        <row r="29">
          <cell r="A29">
            <v>230</v>
          </cell>
          <cell r="B29" t="str">
            <v>Residential Condominium/Townhouse</v>
          </cell>
          <cell r="C29" t="str">
            <v>Dwelling Unit(s)</v>
          </cell>
          <cell r="E29" t="str">
            <v>Avg</v>
          </cell>
          <cell r="F29">
            <v>5.81</v>
          </cell>
          <cell r="G29">
            <v>0.44</v>
          </cell>
          <cell r="H29">
            <v>0.52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5.81</v>
          </cell>
          <cell r="X29">
            <v>0.44</v>
          </cell>
          <cell r="Y29">
            <v>0.52</v>
          </cell>
          <cell r="Z29">
            <v>0.17</v>
          </cell>
          <cell r="AA29">
            <v>0.83</v>
          </cell>
          <cell r="AB29">
            <v>0.67</v>
          </cell>
          <cell r="AC29">
            <v>0.33</v>
          </cell>
          <cell r="AD29">
            <v>1</v>
          </cell>
          <cell r="AE29">
            <v>1</v>
          </cell>
          <cell r="AF29">
            <v>1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 t="str">
            <v>Adjacent Street Traffic</v>
          </cell>
          <cell r="AO29" t="str">
            <v>Adjacent Street Traffic</v>
          </cell>
          <cell r="AP29" t="str">
            <v>Ln(T) = 0.87Ln(X) + 2.46</v>
          </cell>
          <cell r="AQ29" t="str">
            <v>Ln(T) = 0.80Ln(X) + 0.26</v>
          </cell>
          <cell r="AR29" t="str">
            <v>Ln(T) = 0.82Ln(X) + 0.32</v>
          </cell>
          <cell r="AS29">
            <v>0.8</v>
          </cell>
          <cell r="AT29">
            <v>0.76</v>
          </cell>
          <cell r="AU29">
            <v>0.8</v>
          </cell>
          <cell r="AV29">
            <v>0</v>
          </cell>
          <cell r="AW29">
            <v>0</v>
          </cell>
          <cell r="AX29">
            <v>0</v>
          </cell>
        </row>
        <row r="30">
          <cell r="A30">
            <v>231</v>
          </cell>
          <cell r="B30" t="str">
            <v>Low-Rise Residential Condominium/Townhouse</v>
          </cell>
          <cell r="C30" t="str">
            <v>Dwelling Unit(s)</v>
          </cell>
          <cell r="E30" t="str">
            <v>Avg</v>
          </cell>
          <cell r="F30" t="str">
            <v>*</v>
          </cell>
          <cell r="G30">
            <v>0.67</v>
          </cell>
          <cell r="H30">
            <v>0.78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*</v>
          </cell>
          <cell r="X30">
            <v>0.67</v>
          </cell>
          <cell r="Y30">
            <v>0.78</v>
          </cell>
          <cell r="Z30">
            <v>0.25</v>
          </cell>
          <cell r="AA30">
            <v>0.75</v>
          </cell>
          <cell r="AB30">
            <v>0.57999999999999996</v>
          </cell>
          <cell r="AC30">
            <v>0.42</v>
          </cell>
          <cell r="AD30">
            <v>1</v>
          </cell>
          <cell r="AE30">
            <v>1</v>
          </cell>
          <cell r="AF30">
            <v>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 t="str">
            <v>Adjacent Street Traffic</v>
          </cell>
          <cell r="AO30" t="str">
            <v>Adjacent Street Traffic</v>
          </cell>
          <cell r="AQ30" t="str">
            <v>T = 0.88(X) - 49.70</v>
          </cell>
          <cell r="AT30">
            <v>0.91</v>
          </cell>
          <cell r="AW30">
            <v>0</v>
          </cell>
        </row>
        <row r="31">
          <cell r="A31">
            <v>232</v>
          </cell>
          <cell r="B31" t="str">
            <v>High-Rise Residential Condominium/Townhouse</v>
          </cell>
          <cell r="C31" t="str">
            <v>Dwelling Unit(s)</v>
          </cell>
          <cell r="E31" t="str">
            <v>Avg</v>
          </cell>
          <cell r="F31">
            <v>4.18</v>
          </cell>
          <cell r="G31">
            <v>0.34</v>
          </cell>
          <cell r="H31">
            <v>0.38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4.18</v>
          </cell>
          <cell r="X31">
            <v>0.34</v>
          </cell>
          <cell r="Y31">
            <v>0.38</v>
          </cell>
          <cell r="Z31">
            <v>0.19</v>
          </cell>
          <cell r="AA31">
            <v>0.81</v>
          </cell>
          <cell r="AB31">
            <v>0.62</v>
          </cell>
          <cell r="AC31">
            <v>0.38</v>
          </cell>
          <cell r="AD31">
            <v>1</v>
          </cell>
          <cell r="AE31">
            <v>1</v>
          </cell>
          <cell r="AF31">
            <v>1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 t="str">
            <v>Adjacent Street Traffic</v>
          </cell>
          <cell r="AO31" t="str">
            <v>Adjacent Street Traffic</v>
          </cell>
          <cell r="AP31" t="str">
            <v>T = 3.77(X) + 223.66</v>
          </cell>
          <cell r="AQ31" t="str">
            <v>T = 0.29(X) + 28.86</v>
          </cell>
          <cell r="AR31" t="str">
            <v>T = 0.34(X) + 15.47</v>
          </cell>
          <cell r="AS31">
            <v>1</v>
          </cell>
          <cell r="AT31">
            <v>0.98</v>
          </cell>
          <cell r="AU31">
            <v>0.99</v>
          </cell>
          <cell r="AV31">
            <v>0</v>
          </cell>
          <cell r="AW31">
            <v>0</v>
          </cell>
          <cell r="AX31">
            <v>0</v>
          </cell>
        </row>
        <row r="32">
          <cell r="A32">
            <v>233</v>
          </cell>
          <cell r="B32" t="str">
            <v>Luxury Condominium/Townhouse</v>
          </cell>
          <cell r="C32" t="str">
            <v>Occ. Dwelling Unit(s)</v>
          </cell>
          <cell r="E32" t="str">
            <v>Avg</v>
          </cell>
          <cell r="F32" t="str">
            <v>*</v>
          </cell>
          <cell r="G32">
            <v>0.56000000000000005</v>
          </cell>
          <cell r="H32">
            <v>0.55000000000000004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 t="str">
            <v>*</v>
          </cell>
          <cell r="X32">
            <v>0.56000000000000005</v>
          </cell>
          <cell r="Y32">
            <v>0.55000000000000004</v>
          </cell>
          <cell r="Z32">
            <v>0.23</v>
          </cell>
          <cell r="AA32">
            <v>0.77</v>
          </cell>
          <cell r="AB32">
            <v>0.63</v>
          </cell>
          <cell r="AC32">
            <v>0.37</v>
          </cell>
          <cell r="AD32">
            <v>1</v>
          </cell>
          <cell r="AE32">
            <v>1</v>
          </cell>
          <cell r="AF32">
            <v>1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 t="str">
            <v>Adjacent Street Traffic</v>
          </cell>
          <cell r="AO32" t="str">
            <v>Adjacent Street Traffic</v>
          </cell>
          <cell r="AQ32" t="str">
            <v>Ln(T) = 0.76Ln(X) + 0.54</v>
          </cell>
          <cell r="AR32" t="str">
            <v>T = 0.78(X) - 25.38</v>
          </cell>
          <cell r="AT32">
            <v>0.93</v>
          </cell>
          <cell r="AU32">
            <v>0.99</v>
          </cell>
          <cell r="AW32">
            <v>0</v>
          </cell>
          <cell r="AX32">
            <v>0</v>
          </cell>
        </row>
        <row r="33">
          <cell r="A33">
            <v>240</v>
          </cell>
          <cell r="B33" t="str">
            <v>Mobile Home Park</v>
          </cell>
          <cell r="C33" t="str">
            <v>Occ. Dwelling Unit(s)</v>
          </cell>
          <cell r="E33" t="str">
            <v>Avg</v>
          </cell>
          <cell r="F33">
            <v>4.99</v>
          </cell>
          <cell r="G33">
            <v>0.44</v>
          </cell>
          <cell r="H33">
            <v>0.59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4.99</v>
          </cell>
          <cell r="X33">
            <v>0.44</v>
          </cell>
          <cell r="Y33">
            <v>0.59</v>
          </cell>
          <cell r="Z33">
            <v>0.2</v>
          </cell>
          <cell r="AA33">
            <v>0.8</v>
          </cell>
          <cell r="AB33">
            <v>0.62</v>
          </cell>
          <cell r="AC33">
            <v>0.38</v>
          </cell>
          <cell r="AD33">
            <v>1</v>
          </cell>
          <cell r="AE33">
            <v>1</v>
          </cell>
          <cell r="AF33">
            <v>1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 t="str">
            <v>Adjacent Street Traffic</v>
          </cell>
          <cell r="AO33" t="str">
            <v>Adjacent Street Traffic</v>
          </cell>
          <cell r="AP33" t="str">
            <v>T = 3.52(X) + 277.51</v>
          </cell>
          <cell r="AQ33" t="str">
            <v>Ln(T) = 0.64Ln(X) + 0.96</v>
          </cell>
          <cell r="AR33" t="str">
            <v>T = 0.57(X) + 2.06</v>
          </cell>
          <cell r="AS33">
            <v>0.84</v>
          </cell>
          <cell r="AT33">
            <v>0.66</v>
          </cell>
          <cell r="AU33">
            <v>0.93</v>
          </cell>
          <cell r="AV33">
            <v>0</v>
          </cell>
          <cell r="AW33">
            <v>0</v>
          </cell>
          <cell r="AX33">
            <v>0</v>
          </cell>
        </row>
        <row r="34">
          <cell r="A34">
            <v>251</v>
          </cell>
          <cell r="B34" t="str">
            <v>Senior Adult Housing-Detached</v>
          </cell>
          <cell r="C34" t="str">
            <v>Dwelling Unit(s)</v>
          </cell>
          <cell r="E34" t="str">
            <v>Avg</v>
          </cell>
          <cell r="F34">
            <v>3.71</v>
          </cell>
          <cell r="G34">
            <v>0.22</v>
          </cell>
          <cell r="H34">
            <v>0.27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3.71</v>
          </cell>
          <cell r="X34">
            <v>0.22</v>
          </cell>
          <cell r="Y34">
            <v>0.27</v>
          </cell>
          <cell r="Z34">
            <v>0.35</v>
          </cell>
          <cell r="AA34">
            <v>0.65</v>
          </cell>
          <cell r="AB34">
            <v>0.61</v>
          </cell>
          <cell r="AC34">
            <v>0.39</v>
          </cell>
          <cell r="AD34">
            <v>1</v>
          </cell>
          <cell r="AE34">
            <v>1</v>
          </cell>
          <cell r="AF34">
            <v>1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 t="str">
            <v>Adjacent Street Traffic</v>
          </cell>
          <cell r="AO34" t="str">
            <v>Adjacent Street Traffic</v>
          </cell>
          <cell r="AP34" t="str">
            <v>Ln(T) = 0.85Ln(X) + 2.38</v>
          </cell>
          <cell r="AQ34" t="str">
            <v>T = 0.17(X) + 29.95</v>
          </cell>
          <cell r="AR34" t="str">
            <v>Ln(T) = 0.75Ln(X) + 0.35</v>
          </cell>
          <cell r="AS34">
            <v>0.98</v>
          </cell>
          <cell r="AT34">
            <v>0.93</v>
          </cell>
          <cell r="AU34">
            <v>0.89</v>
          </cell>
          <cell r="AV34">
            <v>0</v>
          </cell>
          <cell r="AW34">
            <v>0</v>
          </cell>
          <cell r="AX34">
            <v>0</v>
          </cell>
        </row>
        <row r="35">
          <cell r="A35" t="str">
            <v>251X-a</v>
          </cell>
          <cell r="B35" t="str">
            <v>Senior Adult Housing (CA Pulte Dell Webb)</v>
          </cell>
          <cell r="C35" t="str">
            <v>Dwelling Unit(s)</v>
          </cell>
          <cell r="E35" t="str">
            <v>Avg</v>
          </cell>
          <cell r="F35">
            <v>3.96</v>
          </cell>
          <cell r="G35">
            <v>0.17</v>
          </cell>
          <cell r="H35">
            <v>0.23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3.96</v>
          </cell>
          <cell r="X35">
            <v>0.17</v>
          </cell>
          <cell r="Y35">
            <v>0.23</v>
          </cell>
          <cell r="Z35">
            <v>0.32</v>
          </cell>
          <cell r="AA35">
            <v>0.68</v>
          </cell>
          <cell r="AB35">
            <v>0.6</v>
          </cell>
          <cell r="AC35">
            <v>0.4</v>
          </cell>
          <cell r="AD35">
            <v>1</v>
          </cell>
          <cell r="AE35">
            <v>1</v>
          </cell>
          <cell r="AF35">
            <v>1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 t="str">
            <v>Adjacent Street Traffic</v>
          </cell>
          <cell r="AO35" t="str">
            <v>Adjacent Street Traffic</v>
          </cell>
          <cell r="AV35">
            <v>0</v>
          </cell>
          <cell r="AW35">
            <v>0</v>
          </cell>
          <cell r="AX35">
            <v>0</v>
          </cell>
        </row>
        <row r="36">
          <cell r="A36">
            <v>252</v>
          </cell>
          <cell r="B36" t="str">
            <v>Senior Adult Housing-Attached</v>
          </cell>
          <cell r="C36" t="str">
            <v>Occ. Dwelling Unit(s)</v>
          </cell>
          <cell r="E36" t="str">
            <v>Avg</v>
          </cell>
          <cell r="F36">
            <v>3.48</v>
          </cell>
          <cell r="G36">
            <v>0.13</v>
          </cell>
          <cell r="H36">
            <v>0.16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3.48</v>
          </cell>
          <cell r="X36">
            <v>0.13</v>
          </cell>
          <cell r="Y36">
            <v>0.16</v>
          </cell>
          <cell r="Z36">
            <v>0.36</v>
          </cell>
          <cell r="AA36">
            <v>0.64</v>
          </cell>
          <cell r="AB36">
            <v>0.6</v>
          </cell>
          <cell r="AC36">
            <v>0.4</v>
          </cell>
          <cell r="AD36">
            <v>1</v>
          </cell>
          <cell r="AE36">
            <v>1</v>
          </cell>
          <cell r="AF36">
            <v>1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 t="str">
            <v>Adjacent Street Traffic</v>
          </cell>
          <cell r="AO36" t="str">
            <v>Adjacent Street Traffic</v>
          </cell>
          <cell r="AQ36" t="str">
            <v>T = 0.19(X) -13.86</v>
          </cell>
          <cell r="AR36" t="str">
            <v>T = 0.24(X) - 16.45</v>
          </cell>
          <cell r="AT36">
            <v>0.78</v>
          </cell>
          <cell r="AU36">
            <v>0.85</v>
          </cell>
          <cell r="AW36">
            <v>0</v>
          </cell>
          <cell r="AX36">
            <v>0</v>
          </cell>
        </row>
        <row r="37">
          <cell r="A37">
            <v>253</v>
          </cell>
          <cell r="B37" t="str">
            <v>Congregate Care Facility</v>
          </cell>
          <cell r="C37" t="str">
            <v>Dwelling Unit(s)</v>
          </cell>
          <cell r="E37" t="str">
            <v>Avg</v>
          </cell>
          <cell r="F37">
            <v>2.02</v>
          </cell>
          <cell r="G37">
            <v>0.06</v>
          </cell>
          <cell r="H37">
            <v>0.17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2.02</v>
          </cell>
          <cell r="X37">
            <v>0.06</v>
          </cell>
          <cell r="Y37">
            <v>0.17</v>
          </cell>
          <cell r="Z37">
            <v>0.59</v>
          </cell>
          <cell r="AA37">
            <v>0.41</v>
          </cell>
          <cell r="AB37">
            <v>0.55000000000000004</v>
          </cell>
          <cell r="AC37">
            <v>0.45</v>
          </cell>
          <cell r="AD37">
            <v>1</v>
          </cell>
          <cell r="AE37">
            <v>1</v>
          </cell>
          <cell r="AF37">
            <v>1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 t="str">
            <v>Adjacent Street Traffic</v>
          </cell>
          <cell r="AO37" t="str">
            <v>Adjacent Street Traffic</v>
          </cell>
        </row>
        <row r="38">
          <cell r="A38">
            <v>254</v>
          </cell>
          <cell r="B38" t="str">
            <v>Assisted Living</v>
          </cell>
          <cell r="C38" t="str">
            <v>Bed(s)</v>
          </cell>
          <cell r="E38" t="str">
            <v>Avg</v>
          </cell>
          <cell r="F38">
            <v>2.66</v>
          </cell>
          <cell r="G38">
            <v>0.14000000000000001</v>
          </cell>
          <cell r="H38">
            <v>0.22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2.66</v>
          </cell>
          <cell r="X38">
            <v>0.14000000000000001</v>
          </cell>
          <cell r="Y38">
            <v>0.22</v>
          </cell>
          <cell r="Z38">
            <v>0.65</v>
          </cell>
          <cell r="AA38">
            <v>0.35</v>
          </cell>
          <cell r="AB38">
            <v>0.44</v>
          </cell>
          <cell r="AC38">
            <v>0.56000000000000005</v>
          </cell>
          <cell r="AD38">
            <v>1</v>
          </cell>
          <cell r="AE38">
            <v>1</v>
          </cell>
          <cell r="AF38">
            <v>1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 t="str">
            <v>Adjacent Street Traffic</v>
          </cell>
          <cell r="AO38" t="str">
            <v>Adjacent Street Traffic</v>
          </cell>
          <cell r="AP38" t="str">
            <v>Ln(T) = 0.56Ln(X) + 3.07</v>
          </cell>
          <cell r="AS38">
            <v>0.55000000000000004</v>
          </cell>
          <cell r="AV38">
            <v>0</v>
          </cell>
        </row>
        <row r="39">
          <cell r="A39">
            <v>255</v>
          </cell>
          <cell r="B39" t="str">
            <v>Continuing Care Retirement Community</v>
          </cell>
          <cell r="C39" t="str">
            <v>Occupied Unit(s)</v>
          </cell>
          <cell r="E39" t="str">
            <v>Avg</v>
          </cell>
          <cell r="F39">
            <v>2.81</v>
          </cell>
          <cell r="G39">
            <v>0.18</v>
          </cell>
          <cell r="H39">
            <v>0.28999999999999998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2.81</v>
          </cell>
          <cell r="X39">
            <v>0.18</v>
          </cell>
          <cell r="Y39">
            <v>0.28999999999999998</v>
          </cell>
          <cell r="Z39">
            <v>0.64</v>
          </cell>
          <cell r="AA39">
            <v>0.36</v>
          </cell>
          <cell r="AB39">
            <v>0.48</v>
          </cell>
          <cell r="AC39">
            <v>0.52</v>
          </cell>
          <cell r="AD39">
            <v>1</v>
          </cell>
          <cell r="AE39">
            <v>1</v>
          </cell>
          <cell r="AF39">
            <v>1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 t="str">
            <v>Adjacent Street Traffic</v>
          </cell>
          <cell r="AO39" t="str">
            <v>Adjacent Street Traffic</v>
          </cell>
          <cell r="AR39" t="str">
            <v>T = 0.18(X) + 39.13</v>
          </cell>
          <cell r="AU39">
            <v>0.63</v>
          </cell>
          <cell r="AX39">
            <v>0</v>
          </cell>
        </row>
        <row r="40">
          <cell r="A40">
            <v>260</v>
          </cell>
          <cell r="B40" t="str">
            <v>Recreational Homes</v>
          </cell>
          <cell r="C40" t="str">
            <v>Dwelling Unit(s)</v>
          </cell>
          <cell r="E40" t="str">
            <v>Avg</v>
          </cell>
          <cell r="F40">
            <v>3.16</v>
          </cell>
          <cell r="G40">
            <v>0.16</v>
          </cell>
          <cell r="H40">
            <v>0.26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3.16</v>
          </cell>
          <cell r="X40">
            <v>0.16</v>
          </cell>
          <cell r="Y40">
            <v>0.26</v>
          </cell>
          <cell r="Z40">
            <v>0.67</v>
          </cell>
          <cell r="AA40">
            <v>0.33</v>
          </cell>
          <cell r="AB40">
            <v>0.41</v>
          </cell>
          <cell r="AC40">
            <v>0.59</v>
          </cell>
          <cell r="AD40">
            <v>1</v>
          </cell>
          <cell r="AE40">
            <v>1</v>
          </cell>
          <cell r="AF40">
            <v>1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 t="str">
            <v>Adjacent Street Traffic</v>
          </cell>
          <cell r="AO40" t="str">
            <v>Adjacent Street Traffic</v>
          </cell>
        </row>
        <row r="41">
          <cell r="A41">
            <v>265</v>
          </cell>
          <cell r="B41" t="str">
            <v>Timeshare</v>
          </cell>
          <cell r="C41" t="str">
            <v>Dwelling Unit(s)</v>
          </cell>
          <cell r="E41" t="str">
            <v>Avg</v>
          </cell>
          <cell r="F41">
            <v>10.029999999999999</v>
          </cell>
          <cell r="G41">
            <v>0.48</v>
          </cell>
          <cell r="H41">
            <v>0.75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10.029999999999999</v>
          </cell>
          <cell r="X41">
            <v>0.48</v>
          </cell>
          <cell r="Y41">
            <v>0.75</v>
          </cell>
          <cell r="AD41">
            <v>1</v>
          </cell>
          <cell r="AE41">
            <v>1</v>
          </cell>
          <cell r="AF41">
            <v>1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 t="str">
            <v>Adjacent Street Traffic</v>
          </cell>
          <cell r="AO41" t="str">
            <v>Adjacent Street Traffic</v>
          </cell>
          <cell r="AP41" t="str">
            <v>Ln(T) = 1.06Ln(X) + 2.01</v>
          </cell>
          <cell r="AQ41" t="str">
            <v>Ln(T) = 1.16Ln(X) - 1.48</v>
          </cell>
          <cell r="AR41" t="str">
            <v>Ln(T) = 1.01Ln(X) - 0.38</v>
          </cell>
          <cell r="AS41">
            <v>0.86</v>
          </cell>
          <cell r="AT41">
            <v>0.84</v>
          </cell>
          <cell r="AU41">
            <v>0.86</v>
          </cell>
          <cell r="AV41">
            <v>0</v>
          </cell>
          <cell r="AW41">
            <v>0</v>
          </cell>
          <cell r="AX41">
            <v>0</v>
          </cell>
        </row>
        <row r="42">
          <cell r="A42">
            <v>270</v>
          </cell>
          <cell r="B42" t="str">
            <v>Residential Planned Unit Development</v>
          </cell>
          <cell r="C42" t="str">
            <v>Dwelling Unit(s)</v>
          </cell>
          <cell r="E42" t="str">
            <v>Avg</v>
          </cell>
          <cell r="F42">
            <v>7.5</v>
          </cell>
          <cell r="G42">
            <v>0.51</v>
          </cell>
          <cell r="H42">
            <v>0.62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7.5</v>
          </cell>
          <cell r="X42">
            <v>0.51</v>
          </cell>
          <cell r="Y42">
            <v>0.62</v>
          </cell>
          <cell r="Z42">
            <v>0.22</v>
          </cell>
          <cell r="AA42">
            <v>0.78</v>
          </cell>
          <cell r="AB42">
            <v>0.65</v>
          </cell>
          <cell r="AC42">
            <v>0.35</v>
          </cell>
          <cell r="AD42">
            <v>1</v>
          </cell>
          <cell r="AE42">
            <v>1</v>
          </cell>
          <cell r="AF42">
            <v>1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 t="str">
            <v>Adjacent Street Traffic</v>
          </cell>
          <cell r="AO42" t="str">
            <v>Adjacent Street Traffic</v>
          </cell>
          <cell r="AP42" t="str">
            <v>Ln(T) = 0.88Ln(X) + 2.82</v>
          </cell>
          <cell r="AQ42" t="str">
            <v>Ln(T) = 0.93Ln(X) - 0.20</v>
          </cell>
          <cell r="AR42" t="str">
            <v>Ln(T) = 0.90Ln(X) + 0.27</v>
          </cell>
          <cell r="AS42">
            <v>0.94</v>
          </cell>
          <cell r="AT42">
            <v>0.93</v>
          </cell>
          <cell r="AU42">
            <v>0.97</v>
          </cell>
          <cell r="AV42">
            <v>0</v>
          </cell>
          <cell r="AW42">
            <v>0</v>
          </cell>
          <cell r="AX42">
            <v>0</v>
          </cell>
        </row>
        <row r="43">
          <cell r="A43">
            <v>310</v>
          </cell>
          <cell r="B43" t="str">
            <v>Hotel</v>
          </cell>
          <cell r="C43" t="str">
            <v>Room(s)</v>
          </cell>
          <cell r="D43">
            <v>134</v>
          </cell>
          <cell r="E43" t="str">
            <v>Avg</v>
          </cell>
          <cell r="F43">
            <v>8.17</v>
          </cell>
          <cell r="G43">
            <v>0.56000000000000005</v>
          </cell>
          <cell r="H43">
            <v>0.59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8.17</v>
          </cell>
          <cell r="X43">
            <v>0.56000000000000005</v>
          </cell>
          <cell r="Y43">
            <v>0.59</v>
          </cell>
          <cell r="Z43">
            <v>0.61</v>
          </cell>
          <cell r="AA43">
            <v>0.39</v>
          </cell>
          <cell r="AB43">
            <v>0.53</v>
          </cell>
          <cell r="AC43">
            <v>0.47</v>
          </cell>
          <cell r="AD43">
            <v>1</v>
          </cell>
          <cell r="AE43">
            <v>1</v>
          </cell>
          <cell r="AF43">
            <v>1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 t="str">
            <v>Adjacent Street Traffic</v>
          </cell>
          <cell r="AO43" t="str">
            <v>Adjacent Street Traffic</v>
          </cell>
          <cell r="AP43" t="str">
            <v>T = 8.95(X) - 373.16</v>
          </cell>
          <cell r="AQ43" t="str">
            <v>Ln(T) = 1.24Ln(X) - 2.00</v>
          </cell>
          <cell r="AS43">
            <v>0.98</v>
          </cell>
          <cell r="AT43">
            <v>0.75</v>
          </cell>
          <cell r="AV43">
            <v>0</v>
          </cell>
          <cell r="AW43">
            <v>0</v>
          </cell>
        </row>
        <row r="44">
          <cell r="A44">
            <v>311</v>
          </cell>
          <cell r="B44" t="str">
            <v>All Suites Hotel</v>
          </cell>
          <cell r="C44" t="str">
            <v>Room(s)</v>
          </cell>
          <cell r="E44" t="str">
            <v>Avg</v>
          </cell>
          <cell r="F44">
            <v>4.9000000000000004</v>
          </cell>
          <cell r="G44">
            <v>0.38</v>
          </cell>
          <cell r="H44">
            <v>0.4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4.9000000000000004</v>
          </cell>
          <cell r="X44">
            <v>0.38</v>
          </cell>
          <cell r="Y44">
            <v>0.4</v>
          </cell>
          <cell r="Z44">
            <v>0.55000000000000004</v>
          </cell>
          <cell r="AA44">
            <v>0.45</v>
          </cell>
          <cell r="AB44">
            <v>0.45</v>
          </cell>
          <cell r="AC44">
            <v>0.55000000000000004</v>
          </cell>
          <cell r="AD44">
            <v>1</v>
          </cell>
          <cell r="AE44">
            <v>1</v>
          </cell>
          <cell r="AF44">
            <v>1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 t="str">
            <v>Adjacent Street Traffic</v>
          </cell>
          <cell r="AO44" t="str">
            <v>Adjacent Street Traffic</v>
          </cell>
        </row>
        <row r="45">
          <cell r="A45">
            <v>312</v>
          </cell>
          <cell r="B45" t="str">
            <v>Business Hotel</v>
          </cell>
          <cell r="C45" t="str">
            <v>Occupied Room(s)</v>
          </cell>
          <cell r="E45" t="str">
            <v>Avg</v>
          </cell>
          <cell r="F45">
            <v>7.27</v>
          </cell>
          <cell r="G45">
            <v>0.57999999999999996</v>
          </cell>
          <cell r="H45">
            <v>0.62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7.27</v>
          </cell>
          <cell r="X45">
            <v>0.57999999999999996</v>
          </cell>
          <cell r="Y45">
            <v>0.62</v>
          </cell>
          <cell r="Z45">
            <v>0.59</v>
          </cell>
          <cell r="AA45">
            <v>0.41</v>
          </cell>
          <cell r="AB45">
            <v>0.6</v>
          </cell>
          <cell r="AC45">
            <v>0.4</v>
          </cell>
          <cell r="AD45">
            <v>1</v>
          </cell>
          <cell r="AE45">
            <v>1</v>
          </cell>
          <cell r="AF45">
            <v>1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 t="str">
            <v>Adjacent Street Traffic</v>
          </cell>
          <cell r="AO45" t="str">
            <v>Adjacent Street Traffic</v>
          </cell>
        </row>
        <row r="46">
          <cell r="A46">
            <v>320</v>
          </cell>
          <cell r="B46" t="str">
            <v>Motel</v>
          </cell>
          <cell r="C46" t="str">
            <v>Room(s)</v>
          </cell>
          <cell r="E46" t="str">
            <v>Avg</v>
          </cell>
          <cell r="F46">
            <v>5.63</v>
          </cell>
          <cell r="G46">
            <v>0.45</v>
          </cell>
          <cell r="H46">
            <v>0.47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5.63</v>
          </cell>
          <cell r="X46">
            <v>0.45</v>
          </cell>
          <cell r="Y46">
            <v>0.47</v>
          </cell>
          <cell r="Z46">
            <v>0.36</v>
          </cell>
          <cell r="AA46">
            <v>0.64</v>
          </cell>
          <cell r="AB46">
            <v>0.54</v>
          </cell>
          <cell r="AC46">
            <v>0.46</v>
          </cell>
          <cell r="AD46">
            <v>1</v>
          </cell>
          <cell r="AE46">
            <v>1</v>
          </cell>
          <cell r="AF46">
            <v>1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 t="str">
            <v>Adjacent Street Traffic</v>
          </cell>
          <cell r="AO46" t="str">
            <v>Adjacent Street Traffic</v>
          </cell>
          <cell r="AP46" t="str">
            <v>Ln(T) = 0.92Ln(X) + 2.11</v>
          </cell>
          <cell r="AQ46" t="str">
            <v>Ln(T) = 0.92Ln(X) - 0.46</v>
          </cell>
          <cell r="AR46" t="str">
            <v>Ln(T) = 0.94Ln(X) - 0.51</v>
          </cell>
          <cell r="AS46">
            <v>0.88</v>
          </cell>
          <cell r="AT46">
            <v>0.67</v>
          </cell>
          <cell r="AU46">
            <v>0.55000000000000004</v>
          </cell>
          <cell r="AV46">
            <v>0</v>
          </cell>
          <cell r="AW46">
            <v>0</v>
          </cell>
          <cell r="AX46">
            <v>0</v>
          </cell>
        </row>
        <row r="47">
          <cell r="A47">
            <v>330</v>
          </cell>
          <cell r="B47" t="str">
            <v>Resort Hotel</v>
          </cell>
          <cell r="C47" t="str">
            <v>Room(s)</v>
          </cell>
          <cell r="E47" t="str">
            <v>Avg</v>
          </cell>
          <cell r="F47" t="str">
            <v>*</v>
          </cell>
          <cell r="G47">
            <v>0.37</v>
          </cell>
          <cell r="H47">
            <v>0.49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 t="str">
            <v>*</v>
          </cell>
          <cell r="X47">
            <v>0.37</v>
          </cell>
          <cell r="Y47">
            <v>0.49</v>
          </cell>
          <cell r="Z47">
            <v>0.72</v>
          </cell>
          <cell r="AA47">
            <v>0.28000000000000003</v>
          </cell>
          <cell r="AB47">
            <v>0.43</v>
          </cell>
          <cell r="AC47">
            <v>0.56999999999999995</v>
          </cell>
          <cell r="AD47">
            <v>1</v>
          </cell>
          <cell r="AE47">
            <v>1</v>
          </cell>
          <cell r="AF47">
            <v>1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 t="str">
            <v>Adjacent Street Traffic</v>
          </cell>
          <cell r="AO47" t="str">
            <v>Adjacent Street Traffic</v>
          </cell>
          <cell r="AQ47" t="str">
            <v>T = 0.35(X) + 7.42</v>
          </cell>
          <cell r="AR47" t="str">
            <v>Ln(T) = 1.13Ln(X) - 1.52</v>
          </cell>
          <cell r="AT47">
            <v>0.81</v>
          </cell>
          <cell r="AU47">
            <v>0.88</v>
          </cell>
          <cell r="AW47">
            <v>0</v>
          </cell>
          <cell r="AX47">
            <v>0</v>
          </cell>
        </row>
        <row r="48">
          <cell r="A48">
            <v>411</v>
          </cell>
          <cell r="B48" t="str">
            <v>City Park</v>
          </cell>
          <cell r="C48" t="str">
            <v>Acre(s)</v>
          </cell>
          <cell r="E48" t="str">
            <v>Avg</v>
          </cell>
          <cell r="F48">
            <v>1.59</v>
          </cell>
          <cell r="G48" t="str">
            <v>*</v>
          </cell>
          <cell r="H48" t="str">
            <v>*</v>
          </cell>
          <cell r="I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1.59</v>
          </cell>
          <cell r="X48" t="str">
            <v>*</v>
          </cell>
          <cell r="Y48" t="str">
            <v>*</v>
          </cell>
          <cell r="AD48">
            <v>1</v>
          </cell>
          <cell r="AE48">
            <v>1</v>
          </cell>
          <cell r="AF48">
            <v>1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 t="str">
            <v>Adjacent Street Traffic</v>
          </cell>
          <cell r="AO48" t="str">
            <v>Adjacent Street Traffic</v>
          </cell>
        </row>
        <row r="49">
          <cell r="A49">
            <v>412</v>
          </cell>
          <cell r="B49" t="str">
            <v>County Park</v>
          </cell>
          <cell r="C49" t="str">
            <v>Acre(s)</v>
          </cell>
          <cell r="E49" t="str">
            <v>Avg</v>
          </cell>
          <cell r="F49">
            <v>2.2799999999999998</v>
          </cell>
          <cell r="G49">
            <v>0.01</v>
          </cell>
          <cell r="H49">
            <v>0.06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2.2799999999999998</v>
          </cell>
          <cell r="X49">
            <v>0.01</v>
          </cell>
          <cell r="Y49">
            <v>0.06</v>
          </cell>
          <cell r="Z49">
            <v>0.8</v>
          </cell>
          <cell r="AA49">
            <v>0.2</v>
          </cell>
          <cell r="AB49">
            <v>0.41</v>
          </cell>
          <cell r="AC49">
            <v>0.59</v>
          </cell>
          <cell r="AD49">
            <v>1</v>
          </cell>
          <cell r="AE49">
            <v>1</v>
          </cell>
          <cell r="AF49">
            <v>1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 t="str">
            <v>Adjacent Street Traffic</v>
          </cell>
          <cell r="AO49" t="str">
            <v>Adjacent Street Traffic</v>
          </cell>
        </row>
        <row r="50">
          <cell r="A50">
            <v>413</v>
          </cell>
          <cell r="B50" t="str">
            <v>State Park</v>
          </cell>
          <cell r="C50" t="str">
            <v>Acre(s)</v>
          </cell>
          <cell r="E50" t="str">
            <v>Avg</v>
          </cell>
          <cell r="F50">
            <v>0.65</v>
          </cell>
          <cell r="G50" t="str">
            <v>*</v>
          </cell>
          <cell r="H50" t="str">
            <v>*</v>
          </cell>
          <cell r="I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0.65</v>
          </cell>
          <cell r="X50" t="str">
            <v>*</v>
          </cell>
          <cell r="Y50" t="str">
            <v>*</v>
          </cell>
          <cell r="AD50">
            <v>1</v>
          </cell>
          <cell r="AE50">
            <v>1</v>
          </cell>
          <cell r="AF50">
            <v>1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 t="str">
            <v>Adjacent Street Traffic</v>
          </cell>
          <cell r="AO50" t="str">
            <v>Adjacent Street Traffic</v>
          </cell>
        </row>
        <row r="51">
          <cell r="A51">
            <v>414</v>
          </cell>
          <cell r="B51" t="str">
            <v>Water Slide Park</v>
          </cell>
          <cell r="C51" t="str">
            <v>Parking Space(s)</v>
          </cell>
          <cell r="E51" t="str">
            <v>Avg</v>
          </cell>
          <cell r="F51">
            <v>2.27</v>
          </cell>
          <cell r="G51">
            <v>0.08</v>
          </cell>
          <cell r="H51">
            <v>0.28000000000000003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2.27</v>
          </cell>
          <cell r="X51">
            <v>0.08</v>
          </cell>
          <cell r="Y51">
            <v>0.28000000000000003</v>
          </cell>
          <cell r="Z51">
            <v>0.7</v>
          </cell>
          <cell r="AA51">
            <v>0.3</v>
          </cell>
          <cell r="AB51">
            <v>0.21</v>
          </cell>
          <cell r="AC51">
            <v>0.79</v>
          </cell>
          <cell r="AD51">
            <v>1</v>
          </cell>
          <cell r="AE51">
            <v>1</v>
          </cell>
          <cell r="AF51">
            <v>1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 t="str">
            <v>Adjacent Street Traffic</v>
          </cell>
          <cell r="AO51" t="str">
            <v>Adjacent Street Traffic</v>
          </cell>
        </row>
        <row r="52">
          <cell r="A52">
            <v>415</v>
          </cell>
          <cell r="B52" t="str">
            <v>Beach Park (1)</v>
          </cell>
          <cell r="C52" t="str">
            <v>Acre(s)</v>
          </cell>
          <cell r="E52" t="str">
            <v>Avg</v>
          </cell>
          <cell r="F52">
            <v>29.81</v>
          </cell>
          <cell r="G52">
            <v>0.48</v>
          </cell>
          <cell r="H52">
            <v>1.3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29.81</v>
          </cell>
          <cell r="X52">
            <v>0.48</v>
          </cell>
          <cell r="Y52">
            <v>1.3</v>
          </cell>
          <cell r="Z52">
            <v>0.59</v>
          </cell>
          <cell r="AA52">
            <v>0.41</v>
          </cell>
          <cell r="AB52">
            <v>0.28999999999999998</v>
          </cell>
          <cell r="AC52">
            <v>0.71</v>
          </cell>
          <cell r="AD52">
            <v>1</v>
          </cell>
          <cell r="AE52">
            <v>1</v>
          </cell>
          <cell r="AF52">
            <v>1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 t="str">
            <v>Generator</v>
          </cell>
          <cell r="AO52" t="str">
            <v>Adjacent Street Traffic</v>
          </cell>
        </row>
        <row r="53">
          <cell r="A53">
            <v>416</v>
          </cell>
          <cell r="B53" t="str">
            <v>Campground/RV Park</v>
          </cell>
          <cell r="C53" t="str">
            <v>Occ. Camp Site(s)</v>
          </cell>
          <cell r="E53" t="str">
            <v>Avg</v>
          </cell>
          <cell r="F53" t="str">
            <v>*</v>
          </cell>
          <cell r="G53">
            <v>0.2</v>
          </cell>
          <cell r="H53">
            <v>0.37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 t="str">
            <v>*</v>
          </cell>
          <cell r="X53">
            <v>0.2</v>
          </cell>
          <cell r="Y53">
            <v>0.37</v>
          </cell>
          <cell r="Z53">
            <v>0.42</v>
          </cell>
          <cell r="AA53">
            <v>0.57999999999999996</v>
          </cell>
          <cell r="AB53">
            <v>0.69</v>
          </cell>
          <cell r="AC53">
            <v>0.31</v>
          </cell>
          <cell r="AD53">
            <v>1</v>
          </cell>
          <cell r="AE53">
            <v>1</v>
          </cell>
          <cell r="AF53">
            <v>1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 t="str">
            <v>Adjacent Street Traffic</v>
          </cell>
          <cell r="AO53" t="str">
            <v>Adjacent Street Traffic</v>
          </cell>
        </row>
        <row r="54">
          <cell r="A54">
            <v>417</v>
          </cell>
          <cell r="B54" t="str">
            <v>Regional Park (1)</v>
          </cell>
          <cell r="C54" t="str">
            <v>Acre(s)</v>
          </cell>
          <cell r="E54" t="str">
            <v>Avg</v>
          </cell>
          <cell r="F54">
            <v>4.57</v>
          </cell>
          <cell r="G54">
            <v>0.15</v>
          </cell>
          <cell r="H54">
            <v>0.2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4.57</v>
          </cell>
          <cell r="X54">
            <v>0.15</v>
          </cell>
          <cell r="Y54">
            <v>0.2</v>
          </cell>
          <cell r="Z54">
            <v>0.56999999999999995</v>
          </cell>
          <cell r="AA54">
            <v>0.43</v>
          </cell>
          <cell r="AB54">
            <v>0.45</v>
          </cell>
          <cell r="AC54">
            <v>0.55000000000000004</v>
          </cell>
          <cell r="AD54">
            <v>1</v>
          </cell>
          <cell r="AE54">
            <v>1</v>
          </cell>
          <cell r="AF54">
            <v>1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 t="str">
            <v>Generator</v>
          </cell>
          <cell r="AO54" t="str">
            <v>Adjacent Street Traffic</v>
          </cell>
        </row>
        <row r="55">
          <cell r="A55">
            <v>418</v>
          </cell>
          <cell r="B55" t="str">
            <v>National Monument (1)</v>
          </cell>
          <cell r="C55" t="str">
            <v>Acre(s)</v>
          </cell>
          <cell r="E55" t="str">
            <v>Avg</v>
          </cell>
          <cell r="F55">
            <v>5.37</v>
          </cell>
          <cell r="G55">
            <v>0.23</v>
          </cell>
          <cell r="H55">
            <v>0.42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5.37</v>
          </cell>
          <cell r="X55">
            <v>0.23</v>
          </cell>
          <cell r="Y55">
            <v>0.42</v>
          </cell>
          <cell r="AD55">
            <v>1</v>
          </cell>
          <cell r="AE55">
            <v>1</v>
          </cell>
          <cell r="AF55">
            <v>1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 t="str">
            <v>Generator</v>
          </cell>
          <cell r="AO55" t="str">
            <v>Generator</v>
          </cell>
        </row>
        <row r="56">
          <cell r="A56">
            <v>420</v>
          </cell>
          <cell r="B56" t="str">
            <v>Marina</v>
          </cell>
          <cell r="C56" t="str">
            <v>Berth(s)</v>
          </cell>
          <cell r="E56" t="str">
            <v>Avg</v>
          </cell>
          <cell r="F56">
            <v>2.96</v>
          </cell>
          <cell r="G56">
            <v>0.08</v>
          </cell>
          <cell r="H56">
            <v>0.19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2.96</v>
          </cell>
          <cell r="X56">
            <v>0.08</v>
          </cell>
          <cell r="Y56">
            <v>0.19</v>
          </cell>
          <cell r="Z56">
            <v>0.33</v>
          </cell>
          <cell r="AA56">
            <v>0.67</v>
          </cell>
          <cell r="AB56">
            <v>0.6</v>
          </cell>
          <cell r="AC56">
            <v>0.4</v>
          </cell>
          <cell r="AD56">
            <v>1</v>
          </cell>
          <cell r="AE56">
            <v>1</v>
          </cell>
          <cell r="AF56">
            <v>1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 t="str">
            <v>Adjacent Street Traffic</v>
          </cell>
          <cell r="AO56" t="str">
            <v>Adjacent Street Traffic</v>
          </cell>
          <cell r="AP56" t="str">
            <v>T = 1.89(X) + 410.80</v>
          </cell>
          <cell r="AS56">
            <v>0.92</v>
          </cell>
          <cell r="AV56">
            <v>0</v>
          </cell>
        </row>
        <row r="57">
          <cell r="A57">
            <v>430</v>
          </cell>
          <cell r="B57" t="str">
            <v>Golf Course</v>
          </cell>
          <cell r="C57" t="str">
            <v>Acre(s)</v>
          </cell>
          <cell r="E57" t="str">
            <v>Avg</v>
          </cell>
          <cell r="F57">
            <v>5.04</v>
          </cell>
          <cell r="G57">
            <v>0.21</v>
          </cell>
          <cell r="H57">
            <v>0.3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5.04</v>
          </cell>
          <cell r="X57">
            <v>0.21</v>
          </cell>
          <cell r="Y57">
            <v>0.3</v>
          </cell>
          <cell r="Z57">
            <v>0.74</v>
          </cell>
          <cell r="AA57">
            <v>0.26</v>
          </cell>
          <cell r="AB57">
            <v>0.34</v>
          </cell>
          <cell r="AC57">
            <v>0.66</v>
          </cell>
          <cell r="AD57">
            <v>1</v>
          </cell>
          <cell r="AE57">
            <v>1</v>
          </cell>
          <cell r="AF57">
            <v>1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 t="str">
            <v>Adjacent Street Traffic</v>
          </cell>
          <cell r="AO57" t="str">
            <v>Adjacent Street Traffic</v>
          </cell>
          <cell r="AQ57" t="str">
            <v>Ln(T) = 0.63Ln(X) + 0.40</v>
          </cell>
          <cell r="AR57" t="str">
            <v>T = 0.13(X) + 31.30</v>
          </cell>
          <cell r="AT57">
            <v>0.92</v>
          </cell>
          <cell r="AU57">
            <v>0.96</v>
          </cell>
          <cell r="AW57">
            <v>0</v>
          </cell>
          <cell r="AX57">
            <v>0</v>
          </cell>
        </row>
        <row r="58">
          <cell r="A58">
            <v>431</v>
          </cell>
          <cell r="B58" t="str">
            <v>Miniature Golf Course</v>
          </cell>
          <cell r="C58" t="str">
            <v>Hole(s)</v>
          </cell>
          <cell r="E58" t="str">
            <v>Avg</v>
          </cell>
          <cell r="F58" t="str">
            <v>*</v>
          </cell>
          <cell r="G58" t="str">
            <v>*</v>
          </cell>
          <cell r="H58">
            <v>0.33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 t="str">
            <v>*</v>
          </cell>
          <cell r="X58" t="str">
            <v>*</v>
          </cell>
          <cell r="Y58">
            <v>0.33</v>
          </cell>
          <cell r="AB58">
            <v>0.33</v>
          </cell>
          <cell r="AC58">
            <v>0.67</v>
          </cell>
          <cell r="AD58">
            <v>1</v>
          </cell>
          <cell r="AE58">
            <v>1</v>
          </cell>
          <cell r="AF58">
            <v>1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 t="str">
            <v>Adjacent Street Traffic</v>
          </cell>
          <cell r="AO58" t="str">
            <v>Adjacent Street Traffic</v>
          </cell>
        </row>
        <row r="59">
          <cell r="A59">
            <v>432</v>
          </cell>
          <cell r="B59" t="str">
            <v>Golf Driving Range</v>
          </cell>
          <cell r="C59" t="str">
            <v>Driving Position(s)</v>
          </cell>
          <cell r="E59" t="str">
            <v>Avg</v>
          </cell>
          <cell r="F59">
            <v>13.65</v>
          </cell>
          <cell r="G59">
            <v>0.4</v>
          </cell>
          <cell r="H59">
            <v>1.25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13.65</v>
          </cell>
          <cell r="X59">
            <v>0.4</v>
          </cell>
          <cell r="Y59">
            <v>1.25</v>
          </cell>
          <cell r="Z59">
            <v>0.61</v>
          </cell>
          <cell r="AA59">
            <v>0.39</v>
          </cell>
          <cell r="AB59">
            <v>0.45</v>
          </cell>
          <cell r="AC59">
            <v>0.55000000000000004</v>
          </cell>
          <cell r="AD59">
            <v>1</v>
          </cell>
          <cell r="AE59">
            <v>1</v>
          </cell>
          <cell r="AF59">
            <v>1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 t="str">
            <v>Adjacent Street Traffic</v>
          </cell>
          <cell r="AO59" t="str">
            <v>Adjacent Street Traffic</v>
          </cell>
        </row>
        <row r="60">
          <cell r="A60">
            <v>433</v>
          </cell>
          <cell r="B60" t="str">
            <v>Batting Cages</v>
          </cell>
          <cell r="C60" t="str">
            <v>Cage(s)</v>
          </cell>
          <cell r="E60" t="str">
            <v>Avg</v>
          </cell>
          <cell r="F60" t="str">
            <v>*</v>
          </cell>
          <cell r="G60" t="str">
            <v>*</v>
          </cell>
          <cell r="H60">
            <v>2.2200000000000002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 t="str">
            <v>*</v>
          </cell>
          <cell r="X60" t="str">
            <v>*</v>
          </cell>
          <cell r="Y60">
            <v>2.2200000000000002</v>
          </cell>
          <cell r="AB60">
            <v>0.55000000000000004</v>
          </cell>
          <cell r="AC60">
            <v>0.45</v>
          </cell>
          <cell r="AD60">
            <v>1</v>
          </cell>
          <cell r="AE60">
            <v>1</v>
          </cell>
          <cell r="AF60">
            <v>1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 t="str">
            <v>Adjacent Street Traffic</v>
          </cell>
          <cell r="AO60" t="str">
            <v>Adjacent Street Traffic</v>
          </cell>
        </row>
        <row r="61">
          <cell r="A61">
            <v>435</v>
          </cell>
          <cell r="B61" t="str">
            <v>Multipurpose Recreational Facility</v>
          </cell>
          <cell r="C61" t="str">
            <v>Acre(s)</v>
          </cell>
          <cell r="E61" t="str">
            <v>Avg</v>
          </cell>
          <cell r="F61">
            <v>90.38</v>
          </cell>
          <cell r="G61">
            <v>1.92</v>
          </cell>
          <cell r="H61">
            <v>3.58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90.38</v>
          </cell>
          <cell r="X61">
            <v>1.92</v>
          </cell>
          <cell r="Y61">
            <v>3.58</v>
          </cell>
          <cell r="AD61">
            <v>1</v>
          </cell>
          <cell r="AE61">
            <v>1</v>
          </cell>
          <cell r="AF61">
            <v>1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 t="str">
            <v>Adjacent Street Traffic</v>
          </cell>
          <cell r="AO61" t="str">
            <v>Adjacent Street Traffic</v>
          </cell>
        </row>
        <row r="62">
          <cell r="A62">
            <v>437</v>
          </cell>
          <cell r="B62" t="str">
            <v>Bowling Alley</v>
          </cell>
          <cell r="C62" t="str">
            <v>Lane(s)</v>
          </cell>
          <cell r="E62" t="str">
            <v>Avg</v>
          </cell>
          <cell r="F62">
            <v>33.33</v>
          </cell>
          <cell r="G62">
            <v>3.13</v>
          </cell>
          <cell r="H62">
            <v>3.54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33.33</v>
          </cell>
          <cell r="X62">
            <v>3.13</v>
          </cell>
          <cell r="Y62">
            <v>3.54</v>
          </cell>
          <cell r="Z62">
            <v>0.6</v>
          </cell>
          <cell r="AA62">
            <v>0.4</v>
          </cell>
          <cell r="AB62">
            <v>0.35</v>
          </cell>
          <cell r="AC62">
            <v>0.65</v>
          </cell>
          <cell r="AD62">
            <v>1</v>
          </cell>
          <cell r="AE62">
            <v>1</v>
          </cell>
          <cell r="AF62">
            <v>1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 t="str">
            <v>Adjacent Street Traffic</v>
          </cell>
          <cell r="AO62" t="str">
            <v>Adjacent Street Traffic</v>
          </cell>
        </row>
        <row r="63">
          <cell r="A63">
            <v>440</v>
          </cell>
          <cell r="B63" t="str">
            <v>Adult Cabaret (1)</v>
          </cell>
          <cell r="C63" t="str">
            <v>1,000 Sq Ft</v>
          </cell>
          <cell r="E63" t="str">
            <v>Avg</v>
          </cell>
          <cell r="F63" t="str">
            <v>*</v>
          </cell>
          <cell r="G63" t="str">
            <v>*</v>
          </cell>
          <cell r="H63">
            <v>38.67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 t="str">
            <v>*</v>
          </cell>
          <cell r="X63" t="str">
            <v>*</v>
          </cell>
          <cell r="Y63">
            <v>38.67</v>
          </cell>
          <cell r="AB63">
            <v>0.64</v>
          </cell>
          <cell r="AC63">
            <v>0.36</v>
          </cell>
          <cell r="AD63">
            <v>1</v>
          </cell>
          <cell r="AE63">
            <v>1</v>
          </cell>
          <cell r="AF63">
            <v>1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 t="str">
            <v>Adjacent Street Traffic</v>
          </cell>
          <cell r="AO63" t="str">
            <v>Generator</v>
          </cell>
        </row>
        <row r="64">
          <cell r="A64">
            <v>441</v>
          </cell>
          <cell r="B64" t="str">
            <v>Live Theater</v>
          </cell>
          <cell r="C64" t="str">
            <v>Seat(s)</v>
          </cell>
          <cell r="E64" t="str">
            <v>Avg</v>
          </cell>
          <cell r="F64" t="str">
            <v>*</v>
          </cell>
          <cell r="G64" t="str">
            <v>*</v>
          </cell>
          <cell r="H64">
            <v>0.02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 t="str">
            <v>*</v>
          </cell>
          <cell r="X64" t="str">
            <v>*</v>
          </cell>
          <cell r="Y64">
            <v>0.02</v>
          </cell>
          <cell r="AB64">
            <v>0.5</v>
          </cell>
          <cell r="AC64">
            <v>0.5</v>
          </cell>
          <cell r="AD64">
            <v>1</v>
          </cell>
          <cell r="AE64">
            <v>1</v>
          </cell>
          <cell r="AF64">
            <v>1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 t="str">
            <v>Adjacent Street Traffic</v>
          </cell>
          <cell r="AO64" t="str">
            <v>Adjacent Street Traffic</v>
          </cell>
        </row>
        <row r="65">
          <cell r="A65">
            <v>443</v>
          </cell>
          <cell r="B65" t="str">
            <v>Movie Theater w/o Matinee</v>
          </cell>
          <cell r="C65" t="str">
            <v>Screen(s)</v>
          </cell>
          <cell r="E65" t="str">
            <v>Avg</v>
          </cell>
          <cell r="F65">
            <v>220</v>
          </cell>
          <cell r="G65" t="str">
            <v>*</v>
          </cell>
          <cell r="H65">
            <v>24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220</v>
          </cell>
          <cell r="X65" t="str">
            <v>*</v>
          </cell>
          <cell r="Y65">
            <v>24</v>
          </cell>
          <cell r="AB65">
            <v>0.41</v>
          </cell>
          <cell r="AC65">
            <v>0.59</v>
          </cell>
          <cell r="AD65">
            <v>1</v>
          </cell>
          <cell r="AE65">
            <v>1</v>
          </cell>
          <cell r="AF65">
            <v>1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 t="str">
            <v>Adjacent Street Traffic</v>
          </cell>
          <cell r="AO65" t="str">
            <v>Adjacent Street Traffic</v>
          </cell>
        </row>
        <row r="66">
          <cell r="A66" t="str">
            <v>444-1</v>
          </cell>
          <cell r="B66" t="str">
            <v xml:space="preserve">Movie Theater w/ Matinee </v>
          </cell>
          <cell r="C66" t="str">
            <v>Screen(s)</v>
          </cell>
          <cell r="E66" t="str">
            <v>Avg</v>
          </cell>
          <cell r="F66" t="str">
            <v>*</v>
          </cell>
          <cell r="G66" t="str">
            <v>*</v>
          </cell>
          <cell r="H66">
            <v>20.22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 t="str">
            <v>*</v>
          </cell>
          <cell r="X66" t="str">
            <v>*</v>
          </cell>
          <cell r="Y66">
            <v>20.22</v>
          </cell>
          <cell r="AB66">
            <v>0.4</v>
          </cell>
          <cell r="AC66">
            <v>0.6</v>
          </cell>
          <cell r="AD66">
            <v>1</v>
          </cell>
          <cell r="AE66">
            <v>1</v>
          </cell>
          <cell r="AF66">
            <v>1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 t="str">
            <v>Adjacent Street Traffic</v>
          </cell>
          <cell r="AO66" t="str">
            <v>Adjacent Street Traffic</v>
          </cell>
        </row>
        <row r="67">
          <cell r="A67" t="str">
            <v>444-2</v>
          </cell>
          <cell r="B67" t="str">
            <v>Movie Theater w/ Matinee (Friday)</v>
          </cell>
          <cell r="C67" t="str">
            <v>Screen(s)</v>
          </cell>
          <cell r="E67" t="str">
            <v>Avg</v>
          </cell>
          <cell r="F67">
            <v>348.33</v>
          </cell>
          <cell r="G67" t="str">
            <v>*</v>
          </cell>
          <cell r="H67">
            <v>45.91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348.33</v>
          </cell>
          <cell r="X67" t="str">
            <v>*</v>
          </cell>
          <cell r="Y67">
            <v>45.91</v>
          </cell>
          <cell r="AB67">
            <v>0.55000000000000004</v>
          </cell>
          <cell r="AC67">
            <v>0.45</v>
          </cell>
          <cell r="AD67">
            <v>1</v>
          </cell>
          <cell r="AE67">
            <v>1</v>
          </cell>
          <cell r="AF67">
            <v>1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 t="str">
            <v>Adjacent Street Traffic</v>
          </cell>
          <cell r="AO67" t="str">
            <v>Adjacent Street Traffic</v>
          </cell>
        </row>
        <row r="68">
          <cell r="A68" t="str">
            <v>445-1</v>
          </cell>
          <cell r="B68" t="str">
            <v xml:space="preserve">Multiplex Movie Theater </v>
          </cell>
          <cell r="C68" t="str">
            <v>Screen(s)</v>
          </cell>
          <cell r="E68" t="str">
            <v>Avg</v>
          </cell>
          <cell r="F68" t="str">
            <v>*</v>
          </cell>
          <cell r="G68" t="str">
            <v>*</v>
          </cell>
          <cell r="H68">
            <v>13.64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 t="str">
            <v>*</v>
          </cell>
          <cell r="X68" t="str">
            <v>*</v>
          </cell>
          <cell r="Y68">
            <v>13.64</v>
          </cell>
          <cell r="AB68">
            <v>0.45</v>
          </cell>
          <cell r="AC68">
            <v>0.55000000000000004</v>
          </cell>
          <cell r="AD68">
            <v>1</v>
          </cell>
          <cell r="AE68">
            <v>1</v>
          </cell>
          <cell r="AF68">
            <v>1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 t="str">
            <v>Adjacent Street Traffic</v>
          </cell>
          <cell r="AO68" t="str">
            <v>Adjacent Street Traffic</v>
          </cell>
          <cell r="AW68" t="str">
            <v xml:space="preserve"> </v>
          </cell>
        </row>
        <row r="69">
          <cell r="A69" t="str">
            <v>445-2</v>
          </cell>
          <cell r="B69" t="str">
            <v>Multiplex Movie Theater (Friday)</v>
          </cell>
          <cell r="C69" t="str">
            <v>Screen(s)</v>
          </cell>
          <cell r="E69" t="str">
            <v>Avg</v>
          </cell>
          <cell r="F69">
            <v>292.5</v>
          </cell>
          <cell r="G69" t="str">
            <v>*</v>
          </cell>
          <cell r="H69">
            <v>22.76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292.5</v>
          </cell>
          <cell r="X69" t="str">
            <v>*</v>
          </cell>
          <cell r="Y69">
            <v>22.76</v>
          </cell>
          <cell r="AB69">
            <v>0.59</v>
          </cell>
          <cell r="AC69">
            <v>0.41</v>
          </cell>
          <cell r="AD69">
            <v>1</v>
          </cell>
          <cell r="AE69">
            <v>1</v>
          </cell>
          <cell r="AF69">
            <v>1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 t="str">
            <v>Adjacent Street Traffic</v>
          </cell>
          <cell r="AO69" t="str">
            <v>Adjacent Street Traffic</v>
          </cell>
        </row>
        <row r="70">
          <cell r="A70">
            <v>452</v>
          </cell>
          <cell r="B70" t="str">
            <v>Horse Racetrack</v>
          </cell>
          <cell r="C70" t="str">
            <v>Attendee(s)</v>
          </cell>
          <cell r="E70" t="str">
            <v>Avg</v>
          </cell>
          <cell r="F70">
            <v>1.0900000000000001</v>
          </cell>
          <cell r="G70">
            <v>0.01</v>
          </cell>
          <cell r="H70">
            <v>0.13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1.0900000000000001</v>
          </cell>
          <cell r="X70">
            <v>0.01</v>
          </cell>
          <cell r="Y70">
            <v>0.13</v>
          </cell>
          <cell r="AB70">
            <v>0.66</v>
          </cell>
          <cell r="AC70">
            <v>0.34</v>
          </cell>
          <cell r="AD70">
            <v>1</v>
          </cell>
          <cell r="AE70">
            <v>1</v>
          </cell>
          <cell r="AF70">
            <v>1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 t="str">
            <v>Adjacent Street Traffic</v>
          </cell>
          <cell r="AO70" t="str">
            <v>Adjacent Street Traffic</v>
          </cell>
        </row>
        <row r="71">
          <cell r="A71">
            <v>453</v>
          </cell>
          <cell r="B71" t="str">
            <v>Automobile Racetrack</v>
          </cell>
          <cell r="C71" t="str">
            <v>Attendee(s)</v>
          </cell>
          <cell r="E71" t="str">
            <v>Avg</v>
          </cell>
          <cell r="F71" t="str">
            <v>*</v>
          </cell>
          <cell r="G71" t="str">
            <v>*</v>
          </cell>
          <cell r="H71" t="str">
            <v>*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 t="str">
            <v>*</v>
          </cell>
          <cell r="X71" t="str">
            <v>*</v>
          </cell>
          <cell r="Y71" t="str">
            <v>*</v>
          </cell>
          <cell r="AD71">
            <v>1</v>
          </cell>
          <cell r="AE71">
            <v>1</v>
          </cell>
          <cell r="AF71">
            <v>1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 t="str">
            <v>Adjacent Street Traffic</v>
          </cell>
          <cell r="AO71" t="str">
            <v>Adjacent Street Traffic</v>
          </cell>
        </row>
        <row r="72">
          <cell r="A72">
            <v>454</v>
          </cell>
          <cell r="B72" t="str">
            <v>Dog Racetrack</v>
          </cell>
          <cell r="C72" t="str">
            <v>Attendee(s)</v>
          </cell>
          <cell r="E72" t="str">
            <v>Avg</v>
          </cell>
          <cell r="F72" t="str">
            <v>*</v>
          </cell>
          <cell r="G72" t="str">
            <v>*</v>
          </cell>
          <cell r="H72">
            <v>0.15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 t="str">
            <v>*</v>
          </cell>
          <cell r="X72" t="str">
            <v>*</v>
          </cell>
          <cell r="Y72">
            <v>0.15</v>
          </cell>
          <cell r="AB72">
            <v>0.08</v>
          </cell>
          <cell r="AC72">
            <v>0.92</v>
          </cell>
          <cell r="AD72">
            <v>1</v>
          </cell>
          <cell r="AE72">
            <v>1</v>
          </cell>
          <cell r="AF72">
            <v>1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 t="str">
            <v>Adjacent Street Traffic</v>
          </cell>
          <cell r="AO72" t="str">
            <v>Adjacent Street Traffic</v>
          </cell>
        </row>
        <row r="73">
          <cell r="A73">
            <v>460</v>
          </cell>
          <cell r="B73" t="str">
            <v>Arena</v>
          </cell>
          <cell r="C73" t="str">
            <v>Acre(s)</v>
          </cell>
          <cell r="E73" t="str">
            <v>Avg</v>
          </cell>
          <cell r="F73">
            <v>33.33</v>
          </cell>
          <cell r="G73" t="str">
            <v>*</v>
          </cell>
          <cell r="H73" t="str">
            <v>*</v>
          </cell>
          <cell r="I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33.33</v>
          </cell>
          <cell r="X73" t="str">
            <v>*</v>
          </cell>
          <cell r="Y73" t="str">
            <v>*</v>
          </cell>
          <cell r="AD73">
            <v>1</v>
          </cell>
          <cell r="AE73">
            <v>1</v>
          </cell>
          <cell r="AF73">
            <v>1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 t="str">
            <v>Adjacent Street Traffic</v>
          </cell>
          <cell r="AO73" t="str">
            <v>Adjacent Street Traffic</v>
          </cell>
        </row>
        <row r="74">
          <cell r="A74">
            <v>465</v>
          </cell>
          <cell r="B74" t="str">
            <v>Ice Skating Rink</v>
          </cell>
          <cell r="C74" t="str">
            <v>1,000 Sq Ft</v>
          </cell>
          <cell r="E74" t="str">
            <v>Avg</v>
          </cell>
          <cell r="F74" t="str">
            <v>*</v>
          </cell>
          <cell r="G74" t="str">
            <v>*</v>
          </cell>
          <cell r="H74">
            <v>2.36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 t="str">
            <v>*</v>
          </cell>
          <cell r="X74" t="str">
            <v>*</v>
          </cell>
          <cell r="Y74">
            <v>2.36</v>
          </cell>
          <cell r="AB74">
            <v>0.45</v>
          </cell>
          <cell r="AC74">
            <v>0.55000000000000004</v>
          </cell>
          <cell r="AD74">
            <v>1</v>
          </cell>
          <cell r="AE74">
            <v>1</v>
          </cell>
          <cell r="AF74">
            <v>1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 t="str">
            <v>Adjacent Street Traffic</v>
          </cell>
          <cell r="AO74" t="str">
            <v>Adjacent Street Traffic</v>
          </cell>
          <cell r="AV74" t="str">
            <v xml:space="preserve"> </v>
          </cell>
        </row>
        <row r="75">
          <cell r="A75">
            <v>473</v>
          </cell>
          <cell r="B75" t="str">
            <v>Casino/Video Lottery Establishment</v>
          </cell>
          <cell r="C75" t="str">
            <v>1,000 Sq Ft</v>
          </cell>
          <cell r="E75" t="str">
            <v>Avg</v>
          </cell>
          <cell r="F75" t="str">
            <v>*</v>
          </cell>
          <cell r="G75" t="str">
            <v>*</v>
          </cell>
          <cell r="H75">
            <v>13.43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 t="str">
            <v>*</v>
          </cell>
          <cell r="X75" t="str">
            <v>*</v>
          </cell>
          <cell r="Y75">
            <v>13.43</v>
          </cell>
          <cell r="AB75">
            <v>0.56000000000000005</v>
          </cell>
          <cell r="AC75">
            <v>0.44</v>
          </cell>
          <cell r="AD75">
            <v>1</v>
          </cell>
          <cell r="AE75">
            <v>1</v>
          </cell>
          <cell r="AF75">
            <v>1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 t="str">
            <v>Adjacent Street Traffic</v>
          </cell>
          <cell r="AO75" t="str">
            <v>Adjacent Street Traffic</v>
          </cell>
        </row>
        <row r="76">
          <cell r="A76" t="str">
            <v>47X</v>
          </cell>
          <cell r="B76" t="str">
            <v>Native American Gaming Facility</v>
          </cell>
          <cell r="C76" t="str">
            <v>1,000 Sq Ft</v>
          </cell>
          <cell r="E76" t="str">
            <v>Avg</v>
          </cell>
          <cell r="F76" t="str">
            <v>*</v>
          </cell>
          <cell r="G76" t="str">
            <v>*</v>
          </cell>
          <cell r="H76">
            <v>3.64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3.42</v>
          </cell>
          <cell r="X76">
            <v>0.16</v>
          </cell>
          <cell r="Y76">
            <v>0.41</v>
          </cell>
          <cell r="AB76">
            <v>0.47</v>
          </cell>
          <cell r="AC76">
            <v>0.53</v>
          </cell>
          <cell r="AD76">
            <v>1</v>
          </cell>
          <cell r="AE76">
            <v>1</v>
          </cell>
          <cell r="AF76">
            <v>1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 t="str">
            <v>Adjacent Street Traffic</v>
          </cell>
          <cell r="AO76" t="str">
            <v>Adjacent Street Traffic</v>
          </cell>
        </row>
        <row r="77">
          <cell r="A77">
            <v>480</v>
          </cell>
          <cell r="B77" t="str">
            <v>Amusement Park</v>
          </cell>
          <cell r="C77" t="str">
            <v>Acre(s)</v>
          </cell>
          <cell r="E77" t="str">
            <v>Avg</v>
          </cell>
          <cell r="F77">
            <v>75.760000000000005</v>
          </cell>
          <cell r="G77">
            <v>0.21</v>
          </cell>
          <cell r="H77">
            <v>3.95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75.760000000000005</v>
          </cell>
          <cell r="X77">
            <v>0.21</v>
          </cell>
          <cell r="Y77">
            <v>3.95</v>
          </cell>
          <cell r="Z77">
            <v>0.88</v>
          </cell>
          <cell r="AA77">
            <v>0.12</v>
          </cell>
          <cell r="AB77">
            <v>0.61</v>
          </cell>
          <cell r="AC77">
            <v>0.39</v>
          </cell>
          <cell r="AD77">
            <v>1</v>
          </cell>
          <cell r="AE77">
            <v>1</v>
          </cell>
          <cell r="AF77">
            <v>1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 t="str">
            <v>Adjacent Street Traffic</v>
          </cell>
          <cell r="AO77" t="str">
            <v>Adjacent Street Traffic</v>
          </cell>
        </row>
        <row r="78">
          <cell r="A78">
            <v>481</v>
          </cell>
          <cell r="B78" t="str">
            <v>Zoo</v>
          </cell>
          <cell r="C78" t="str">
            <v>Acre(s)</v>
          </cell>
          <cell r="E78" t="str">
            <v>Avg</v>
          </cell>
          <cell r="F78">
            <v>114.88</v>
          </cell>
          <cell r="G78" t="str">
            <v>*</v>
          </cell>
          <cell r="H78" t="str">
            <v>*</v>
          </cell>
          <cell r="I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114.88</v>
          </cell>
          <cell r="X78" t="str">
            <v>*</v>
          </cell>
          <cell r="Y78" t="str">
            <v>*</v>
          </cell>
          <cell r="AD78">
            <v>1</v>
          </cell>
          <cell r="AE78">
            <v>1</v>
          </cell>
          <cell r="AF78">
            <v>1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 t="str">
            <v>Adjacent Street Traffic</v>
          </cell>
          <cell r="AO78" t="str">
            <v>Adjacent Street Traffic</v>
          </cell>
        </row>
        <row r="79">
          <cell r="A79">
            <v>488</v>
          </cell>
          <cell r="B79" t="str">
            <v>Soccer Complex</v>
          </cell>
          <cell r="C79" t="str">
            <v>Field(s)</v>
          </cell>
          <cell r="E79" t="str">
            <v>Avg</v>
          </cell>
          <cell r="F79">
            <v>71.33</v>
          </cell>
          <cell r="G79">
            <v>1.4</v>
          </cell>
          <cell r="H79">
            <v>20.67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71.33</v>
          </cell>
          <cell r="X79">
            <v>1.4</v>
          </cell>
          <cell r="Y79">
            <v>20.67</v>
          </cell>
          <cell r="Z79">
            <v>0.5</v>
          </cell>
          <cell r="AA79">
            <v>0.5</v>
          </cell>
          <cell r="AB79">
            <v>0.69</v>
          </cell>
          <cell r="AC79">
            <v>0.31</v>
          </cell>
          <cell r="AD79">
            <v>1</v>
          </cell>
          <cell r="AE79">
            <v>1</v>
          </cell>
          <cell r="AF79">
            <v>1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 t="str">
            <v>Adjacent Street Traffic</v>
          </cell>
          <cell r="AO79" t="str">
            <v>Adjacent Street Traffic</v>
          </cell>
        </row>
        <row r="80">
          <cell r="A80">
            <v>490</v>
          </cell>
          <cell r="B80" t="str">
            <v>Tennis Courts</v>
          </cell>
          <cell r="C80" t="str">
            <v>Court(s)</v>
          </cell>
          <cell r="E80" t="str">
            <v>Avg</v>
          </cell>
          <cell r="F80">
            <v>31.04</v>
          </cell>
          <cell r="G80">
            <v>1.67</v>
          </cell>
          <cell r="H80">
            <v>3.88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31.04</v>
          </cell>
          <cell r="X80">
            <v>1.67</v>
          </cell>
          <cell r="Y80">
            <v>3.88</v>
          </cell>
          <cell r="AD80">
            <v>1</v>
          </cell>
          <cell r="AE80">
            <v>1</v>
          </cell>
          <cell r="AF80">
            <v>1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 t="str">
            <v>Adjacent Street Traffic</v>
          </cell>
          <cell r="AO80" t="str">
            <v>Adjacent Street Traffic</v>
          </cell>
        </row>
        <row r="81">
          <cell r="A81">
            <v>491</v>
          </cell>
          <cell r="B81" t="str">
            <v>Racquet/Tennis Club</v>
          </cell>
          <cell r="C81" t="str">
            <v>Court(s)</v>
          </cell>
          <cell r="E81" t="str">
            <v>Avg</v>
          </cell>
          <cell r="F81">
            <v>38.700000000000003</v>
          </cell>
          <cell r="G81">
            <v>1.31</v>
          </cell>
          <cell r="H81">
            <v>3.35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38.700000000000003</v>
          </cell>
          <cell r="X81">
            <v>1.31</v>
          </cell>
          <cell r="Y81">
            <v>3.35</v>
          </cell>
          <cell r="AD81">
            <v>1</v>
          </cell>
          <cell r="AE81">
            <v>1</v>
          </cell>
          <cell r="AF81">
            <v>1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 t="str">
            <v>Adjacent Street Traffic</v>
          </cell>
          <cell r="AO81" t="str">
            <v>Adjacent Street Traffic</v>
          </cell>
          <cell r="AQ81" t="str">
            <v>T = 2.01(X) - 7.55</v>
          </cell>
          <cell r="AT81">
            <v>0.64</v>
          </cell>
          <cell r="AW81">
            <v>0</v>
          </cell>
        </row>
        <row r="82">
          <cell r="A82">
            <v>492</v>
          </cell>
          <cell r="B82" t="str">
            <v>Health/Fitness Club</v>
          </cell>
          <cell r="C82" t="str">
            <v>1,000 Sq Ft</v>
          </cell>
          <cell r="E82" t="str">
            <v>Avg</v>
          </cell>
          <cell r="F82">
            <v>32.93</v>
          </cell>
          <cell r="G82">
            <v>1.38</v>
          </cell>
          <cell r="H82">
            <v>3.53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32.93</v>
          </cell>
          <cell r="X82">
            <v>1.38</v>
          </cell>
          <cell r="Y82">
            <v>3.53</v>
          </cell>
          <cell r="Z82">
            <v>0.45</v>
          </cell>
          <cell r="AA82">
            <v>0.55000000000000004</v>
          </cell>
          <cell r="AB82">
            <v>0.56999999999999995</v>
          </cell>
          <cell r="AC82">
            <v>0.43</v>
          </cell>
          <cell r="AD82">
            <v>1</v>
          </cell>
          <cell r="AE82">
            <v>1</v>
          </cell>
          <cell r="AF82">
            <v>1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 t="str">
            <v>Adjacent Street Traffic</v>
          </cell>
          <cell r="AO82" t="str">
            <v>Adjacent Street Traffic</v>
          </cell>
          <cell r="AR82" t="str">
            <v>Ln(T) = 0.95Ln(X) + 1.43</v>
          </cell>
          <cell r="AU82">
            <v>0.83</v>
          </cell>
          <cell r="AX82">
            <v>0</v>
          </cell>
        </row>
        <row r="83">
          <cell r="A83">
            <v>493</v>
          </cell>
          <cell r="B83" t="str">
            <v>Athletic Club</v>
          </cell>
          <cell r="C83" t="str">
            <v>1,000 Sq Ft</v>
          </cell>
          <cell r="E83" t="str">
            <v>Avg</v>
          </cell>
          <cell r="F83">
            <v>43</v>
          </cell>
          <cell r="G83">
            <v>2.97</v>
          </cell>
          <cell r="H83">
            <v>5.96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43</v>
          </cell>
          <cell r="X83">
            <v>2.97</v>
          </cell>
          <cell r="Y83">
            <v>5.96</v>
          </cell>
          <cell r="Z83">
            <v>0.61</v>
          </cell>
          <cell r="AA83">
            <v>0.39</v>
          </cell>
          <cell r="AB83">
            <v>0.62</v>
          </cell>
          <cell r="AC83">
            <v>0.38</v>
          </cell>
          <cell r="AD83">
            <v>1</v>
          </cell>
          <cell r="AE83">
            <v>1</v>
          </cell>
          <cell r="AF83">
            <v>1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 t="str">
            <v>Adjacent Street Traffic</v>
          </cell>
          <cell r="AO83" t="str">
            <v>Adjacent Street Traffic</v>
          </cell>
          <cell r="AR83" t="str">
            <v>T = 6.58(X) - 17.51</v>
          </cell>
          <cell r="AU83">
            <v>0.88</v>
          </cell>
          <cell r="AX83">
            <v>0</v>
          </cell>
        </row>
        <row r="84">
          <cell r="A84">
            <v>495</v>
          </cell>
          <cell r="B84" t="str">
            <v>Recreational Community Center</v>
          </cell>
          <cell r="C84" t="str">
            <v>1,000 Sq Ft</v>
          </cell>
          <cell r="E84" t="str">
            <v>Avg</v>
          </cell>
          <cell r="F84">
            <v>22.88</v>
          </cell>
          <cell r="G84">
            <v>1.62</v>
          </cell>
          <cell r="H84">
            <v>1.45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22.88</v>
          </cell>
          <cell r="X84">
            <v>1.62</v>
          </cell>
          <cell r="Y84">
            <v>1.45</v>
          </cell>
          <cell r="Z84">
            <v>0.61</v>
          </cell>
          <cell r="AA84">
            <v>0.39</v>
          </cell>
          <cell r="AB84">
            <v>0.37</v>
          </cell>
          <cell r="AC84">
            <v>0.63</v>
          </cell>
          <cell r="AD84">
            <v>1</v>
          </cell>
          <cell r="AE84">
            <v>1</v>
          </cell>
          <cell r="AF84">
            <v>1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 t="str">
            <v>Adjacent Street Traffic</v>
          </cell>
          <cell r="AO84" t="str">
            <v>Adjacent Street Traffic</v>
          </cell>
          <cell r="AR84" t="str">
            <v>Ln(T) = 0.58Ln(X) + 2.21</v>
          </cell>
          <cell r="AU84">
            <v>0.9</v>
          </cell>
          <cell r="AX84">
            <v>0</v>
          </cell>
        </row>
        <row r="85">
          <cell r="A85">
            <v>501</v>
          </cell>
          <cell r="B85" t="str">
            <v>Military Base</v>
          </cell>
          <cell r="C85" t="str">
            <v>Employee(s)</v>
          </cell>
          <cell r="E85" t="str">
            <v>Avg</v>
          </cell>
          <cell r="F85">
            <v>1.78</v>
          </cell>
          <cell r="G85">
            <v>0.39</v>
          </cell>
          <cell r="H85">
            <v>0.39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1.78</v>
          </cell>
          <cell r="X85">
            <v>0.39</v>
          </cell>
          <cell r="Y85">
            <v>0.39</v>
          </cell>
          <cell r="Z85">
            <v>0.88</v>
          </cell>
          <cell r="AA85">
            <v>0.12</v>
          </cell>
          <cell r="AB85">
            <v>0.25</v>
          </cell>
          <cell r="AC85">
            <v>0.75</v>
          </cell>
          <cell r="AD85">
            <v>1</v>
          </cell>
          <cell r="AE85">
            <v>1</v>
          </cell>
          <cell r="AF85">
            <v>1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 t="str">
            <v>Adjacent Street Traffic</v>
          </cell>
          <cell r="AO85" t="str">
            <v>Adjacent Street Traffic</v>
          </cell>
          <cell r="AP85" t="str">
            <v>Ln(T) = 0.57Ln(X) + 4.52</v>
          </cell>
          <cell r="AQ85" t="str">
            <v>Ln(T) = 1.15Ln(X) - 2.30</v>
          </cell>
          <cell r="AR85" t="str">
            <v>Ln(T) = 0.82Ln(X) + 0.59</v>
          </cell>
          <cell r="AS85">
            <v>0.83</v>
          </cell>
          <cell r="AT85">
            <v>0.8</v>
          </cell>
          <cell r="AU85">
            <v>0.85</v>
          </cell>
          <cell r="AV85">
            <v>0</v>
          </cell>
          <cell r="AW85">
            <v>0</v>
          </cell>
          <cell r="AX85">
            <v>0</v>
          </cell>
        </row>
        <row r="86">
          <cell r="A86">
            <v>520</v>
          </cell>
          <cell r="B86" t="str">
            <v>Elementary School (1)</v>
          </cell>
          <cell r="C86" t="str">
            <v>Student(s)</v>
          </cell>
          <cell r="E86" t="str">
            <v>Avg</v>
          </cell>
          <cell r="F86">
            <v>1.29</v>
          </cell>
          <cell r="G86">
            <v>0.45</v>
          </cell>
          <cell r="H86">
            <v>0.15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1.29</v>
          </cell>
          <cell r="X86">
            <v>0.45</v>
          </cell>
          <cell r="Y86">
            <v>0.15</v>
          </cell>
          <cell r="Z86">
            <v>0.55000000000000004</v>
          </cell>
          <cell r="AA86">
            <v>0.45</v>
          </cell>
          <cell r="AB86">
            <v>0.49</v>
          </cell>
          <cell r="AC86">
            <v>0.51</v>
          </cell>
          <cell r="AD86">
            <v>1</v>
          </cell>
          <cell r="AE86">
            <v>1</v>
          </cell>
          <cell r="AF86">
            <v>1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 t="str">
            <v>Generator</v>
          </cell>
          <cell r="AO86" t="str">
            <v>Adjacent Street Traffic</v>
          </cell>
          <cell r="AQ86" t="str">
            <v>Ln(T) = 1.14Ln(X) - 1.86</v>
          </cell>
          <cell r="AT86">
            <v>0.5</v>
          </cell>
          <cell r="AW86">
            <v>0</v>
          </cell>
        </row>
        <row r="87">
          <cell r="A87">
            <v>522</v>
          </cell>
          <cell r="B87" t="str">
            <v>Middle School/Junior High School (1)</v>
          </cell>
          <cell r="C87" t="str">
            <v>Student(s)</v>
          </cell>
          <cell r="E87" t="str">
            <v>Avg</v>
          </cell>
          <cell r="F87">
            <v>1.62</v>
          </cell>
          <cell r="G87">
            <v>0.54</v>
          </cell>
          <cell r="H87">
            <v>0.16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1.62</v>
          </cell>
          <cell r="X87">
            <v>0.54</v>
          </cell>
          <cell r="Y87">
            <v>0.16</v>
          </cell>
          <cell r="Z87">
            <v>0.55000000000000004</v>
          </cell>
          <cell r="AA87">
            <v>0.45</v>
          </cell>
          <cell r="AB87">
            <v>0.49</v>
          </cell>
          <cell r="AC87">
            <v>0.51</v>
          </cell>
          <cell r="AD87">
            <v>1</v>
          </cell>
          <cell r="AE87">
            <v>1</v>
          </cell>
          <cell r="AF87">
            <v>1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 t="str">
            <v>Generator</v>
          </cell>
          <cell r="AO87" t="str">
            <v>Adjacent Street Traffic</v>
          </cell>
        </row>
        <row r="88">
          <cell r="A88">
            <v>530</v>
          </cell>
          <cell r="B88" t="str">
            <v>High School (1)</v>
          </cell>
          <cell r="C88" t="str">
            <v>Student(s)</v>
          </cell>
          <cell r="E88" t="str">
            <v>Avg</v>
          </cell>
          <cell r="F88">
            <v>1.71</v>
          </cell>
          <cell r="G88">
            <v>0.42</v>
          </cell>
          <cell r="H88">
            <v>0.13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1.71</v>
          </cell>
          <cell r="X88">
            <v>0.42</v>
          </cell>
          <cell r="Y88">
            <v>0.13</v>
          </cell>
          <cell r="Z88">
            <v>0.68</v>
          </cell>
          <cell r="AA88">
            <v>0.32</v>
          </cell>
          <cell r="AB88">
            <v>0.47</v>
          </cell>
          <cell r="AC88">
            <v>0.53</v>
          </cell>
          <cell r="AD88">
            <v>1</v>
          </cell>
          <cell r="AE88">
            <v>1</v>
          </cell>
          <cell r="AF88">
            <v>1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 t="str">
            <v>Generator</v>
          </cell>
          <cell r="AO88" t="str">
            <v>Adjacent Street Traffic</v>
          </cell>
          <cell r="AP88" t="str">
            <v>Ln(T) = 0.81Ln(X) + 1.86</v>
          </cell>
          <cell r="AS88">
            <v>0.54</v>
          </cell>
          <cell r="AV88">
            <v>0</v>
          </cell>
        </row>
        <row r="89">
          <cell r="A89">
            <v>534</v>
          </cell>
          <cell r="B89" t="str">
            <v>Private School (K-8) (1)</v>
          </cell>
          <cell r="C89" t="str">
            <v>Student(s)</v>
          </cell>
          <cell r="E89" t="str">
            <v>Avg</v>
          </cell>
          <cell r="F89" t="str">
            <v>*</v>
          </cell>
          <cell r="G89">
            <v>0.9</v>
          </cell>
          <cell r="H89">
            <v>0.6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 t="str">
            <v>*</v>
          </cell>
          <cell r="X89">
            <v>0.9</v>
          </cell>
          <cell r="Y89">
            <v>0.6</v>
          </cell>
          <cell r="Z89">
            <v>0.55000000000000004</v>
          </cell>
          <cell r="AA89">
            <v>0.45</v>
          </cell>
          <cell r="AB89">
            <v>0.47</v>
          </cell>
          <cell r="AC89">
            <v>0.53</v>
          </cell>
          <cell r="AD89">
            <v>1</v>
          </cell>
          <cell r="AE89">
            <v>1</v>
          </cell>
          <cell r="AF89">
            <v>1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 t="str">
            <v>Generator</v>
          </cell>
          <cell r="AO89" t="str">
            <v>Generator</v>
          </cell>
          <cell r="AQ89" t="str">
            <v>T = 0.90(X) + 3.01</v>
          </cell>
          <cell r="AR89" t="str">
            <v>T = 0.61(X) - 4.70</v>
          </cell>
          <cell r="AT89">
            <v>0.97</v>
          </cell>
          <cell r="AU89">
            <v>0.96</v>
          </cell>
          <cell r="AW89">
            <v>0</v>
          </cell>
          <cell r="AX89">
            <v>0</v>
          </cell>
        </row>
        <row r="90">
          <cell r="A90">
            <v>536</v>
          </cell>
          <cell r="B90" t="str">
            <v>Private School (K-12)</v>
          </cell>
          <cell r="C90" t="str">
            <v>Student(s)</v>
          </cell>
          <cell r="D90">
            <v>1200</v>
          </cell>
          <cell r="E90" t="str">
            <v>Avg</v>
          </cell>
          <cell r="F90">
            <v>2.48</v>
          </cell>
          <cell r="G90">
            <v>0.81</v>
          </cell>
          <cell r="H90">
            <v>0.17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2.48</v>
          </cell>
          <cell r="X90">
            <v>0.81</v>
          </cell>
          <cell r="Y90">
            <v>0.17</v>
          </cell>
          <cell r="Z90">
            <v>0.61</v>
          </cell>
          <cell r="AA90">
            <v>0.39</v>
          </cell>
          <cell r="AB90">
            <v>0.43</v>
          </cell>
          <cell r="AC90">
            <v>0.56999999999999995</v>
          </cell>
          <cell r="AD90">
            <v>1</v>
          </cell>
          <cell r="AE90">
            <v>1</v>
          </cell>
          <cell r="AF90">
            <v>1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 t="str">
            <v>Generator</v>
          </cell>
          <cell r="AO90" t="str">
            <v>Adjacent Street Traffic</v>
          </cell>
          <cell r="AQ90" t="str">
            <v>T = 0.77(X) + 19.92</v>
          </cell>
          <cell r="AT90">
            <v>0.73</v>
          </cell>
          <cell r="AW90">
            <v>0</v>
          </cell>
        </row>
        <row r="91">
          <cell r="A91">
            <v>540</v>
          </cell>
          <cell r="B91" t="str">
            <v>Junior/Community College</v>
          </cell>
          <cell r="C91" t="str">
            <v>Student(s)</v>
          </cell>
          <cell r="E91" t="str">
            <v>Avg</v>
          </cell>
          <cell r="F91">
            <v>1.2</v>
          </cell>
          <cell r="G91">
            <v>0.12</v>
          </cell>
          <cell r="H91">
            <v>0.12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1.2</v>
          </cell>
          <cell r="X91">
            <v>0.12</v>
          </cell>
          <cell r="Y91">
            <v>0.12</v>
          </cell>
          <cell r="Z91">
            <v>0.82</v>
          </cell>
          <cell r="AA91">
            <v>0.18</v>
          </cell>
          <cell r="AB91">
            <v>0.64</v>
          </cell>
          <cell r="AC91">
            <v>0.36</v>
          </cell>
          <cell r="AD91">
            <v>1</v>
          </cell>
          <cell r="AE91">
            <v>1</v>
          </cell>
          <cell r="AF91">
            <v>1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 t="str">
            <v>Adjacent Street Traffic</v>
          </cell>
          <cell r="AO91" t="str">
            <v>Adjacent Street Traffic</v>
          </cell>
          <cell r="AP91" t="str">
            <v>Ln(T) = 0.89Ln(X) + 1.24</v>
          </cell>
          <cell r="AQ91" t="str">
            <v>Ln(T) = 0.64Ln(X) + 1.31</v>
          </cell>
          <cell r="AR91" t="str">
            <v>Ln(T) = 0.53Ln(X) + 2.26</v>
          </cell>
          <cell r="AS91">
            <v>0.84</v>
          </cell>
          <cell r="AT91">
            <v>0.99</v>
          </cell>
          <cell r="AU91">
            <v>0.65</v>
          </cell>
          <cell r="AV91">
            <v>0</v>
          </cell>
          <cell r="AW91">
            <v>0</v>
          </cell>
          <cell r="AX91">
            <v>0</v>
          </cell>
        </row>
        <row r="92">
          <cell r="A92">
            <v>550</v>
          </cell>
          <cell r="B92" t="str">
            <v>University/College</v>
          </cell>
          <cell r="C92" t="str">
            <v>Student(s)</v>
          </cell>
          <cell r="E92" t="str">
            <v>Avg</v>
          </cell>
          <cell r="F92">
            <v>2.38</v>
          </cell>
          <cell r="G92">
            <v>0.21</v>
          </cell>
          <cell r="H92">
            <v>0.21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2.38</v>
          </cell>
          <cell r="X92">
            <v>0.21</v>
          </cell>
          <cell r="Y92">
            <v>0.21</v>
          </cell>
          <cell r="Z92">
            <v>0.8</v>
          </cell>
          <cell r="AA92">
            <v>0.2</v>
          </cell>
          <cell r="AB92">
            <v>0.3</v>
          </cell>
          <cell r="AC92">
            <v>0.7</v>
          </cell>
          <cell r="AD92">
            <v>1</v>
          </cell>
          <cell r="AE92">
            <v>1</v>
          </cell>
          <cell r="AF92">
            <v>1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 t="str">
            <v>Adjacent Street Traffic</v>
          </cell>
          <cell r="AO92" t="str">
            <v>Adjacent Street Traffic</v>
          </cell>
          <cell r="AP92" t="str">
            <v>T = 2.23(X) + 440.00</v>
          </cell>
          <cell r="AQ92" t="str">
            <v>T = 0.21(X) - 69.14</v>
          </cell>
          <cell r="AR92" t="str">
            <v>T = 0.19(X) + 118.58</v>
          </cell>
          <cell r="AS92">
            <v>0.98</v>
          </cell>
          <cell r="AT92">
            <v>1</v>
          </cell>
          <cell r="AU92">
            <v>1</v>
          </cell>
          <cell r="AV92">
            <v>0</v>
          </cell>
          <cell r="AW92">
            <v>0</v>
          </cell>
          <cell r="AX92">
            <v>0</v>
          </cell>
        </row>
        <row r="93">
          <cell r="A93">
            <v>560</v>
          </cell>
          <cell r="B93" t="str">
            <v>Church</v>
          </cell>
          <cell r="C93" t="str">
            <v>1,000 Sq Ft</v>
          </cell>
          <cell r="E93" t="str">
            <v>Avg</v>
          </cell>
          <cell r="F93">
            <v>9.11</v>
          </cell>
          <cell r="G93">
            <v>0.56000000000000005</v>
          </cell>
          <cell r="H93">
            <v>0.55000000000000004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9.11</v>
          </cell>
          <cell r="X93">
            <v>0.56000000000000005</v>
          </cell>
          <cell r="Y93">
            <v>0.55000000000000004</v>
          </cell>
          <cell r="Z93">
            <v>0.62</v>
          </cell>
          <cell r="AA93">
            <v>0.38</v>
          </cell>
          <cell r="AB93">
            <v>0.48</v>
          </cell>
          <cell r="AC93">
            <v>0.52</v>
          </cell>
          <cell r="AD93">
            <v>1</v>
          </cell>
          <cell r="AE93">
            <v>1</v>
          </cell>
          <cell r="AF93">
            <v>1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 t="str">
            <v>Adjacent Street Traffic</v>
          </cell>
          <cell r="AO93" t="str">
            <v>Adjacent Street Traffic</v>
          </cell>
          <cell r="AR93" t="str">
            <v>T = 0.34(X) + 5.24</v>
          </cell>
          <cell r="AU93">
            <v>0.55000000000000004</v>
          </cell>
          <cell r="AX93">
            <v>0</v>
          </cell>
        </row>
        <row r="94">
          <cell r="A94">
            <v>561</v>
          </cell>
          <cell r="B94" t="str">
            <v>Synagogue</v>
          </cell>
          <cell r="C94" t="str">
            <v>1,000 Sq Ft</v>
          </cell>
          <cell r="E94" t="str">
            <v>Avg</v>
          </cell>
          <cell r="F94">
            <v>10.64</v>
          </cell>
          <cell r="G94">
            <v>0.14000000000000001</v>
          </cell>
          <cell r="H94">
            <v>1.69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10.64</v>
          </cell>
          <cell r="X94">
            <v>0.14000000000000001</v>
          </cell>
          <cell r="Y94">
            <v>1.69</v>
          </cell>
          <cell r="AA94">
            <v>0</v>
          </cell>
          <cell r="AB94">
            <v>0.47</v>
          </cell>
          <cell r="AC94">
            <v>0.53</v>
          </cell>
          <cell r="AD94">
            <v>1</v>
          </cell>
          <cell r="AE94">
            <v>1</v>
          </cell>
          <cell r="AF94">
            <v>1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 t="str">
            <v>Adjacent Street Traffic</v>
          </cell>
          <cell r="AO94" t="str">
            <v>Adjacent Street Traffic</v>
          </cell>
        </row>
        <row r="95">
          <cell r="A95">
            <v>565</v>
          </cell>
          <cell r="B95" t="str">
            <v>Day Care Center</v>
          </cell>
          <cell r="C95" t="str">
            <v>Student(s)</v>
          </cell>
          <cell r="E95" t="str">
            <v>Avg</v>
          </cell>
          <cell r="F95">
            <v>4.4800000000000004</v>
          </cell>
          <cell r="G95">
            <v>0.8</v>
          </cell>
          <cell r="H95">
            <v>0.82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4.4800000000000004</v>
          </cell>
          <cell r="X95">
            <v>0.8</v>
          </cell>
          <cell r="Y95">
            <v>0.82</v>
          </cell>
          <cell r="Z95">
            <v>0.53</v>
          </cell>
          <cell r="AA95">
            <v>0.47</v>
          </cell>
          <cell r="AB95">
            <v>0.47</v>
          </cell>
          <cell r="AC95">
            <v>0.53</v>
          </cell>
          <cell r="AD95">
            <v>1</v>
          </cell>
          <cell r="AE95">
            <v>1</v>
          </cell>
          <cell r="AF95">
            <v>1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 t="str">
            <v>Adjacent Street Traffic</v>
          </cell>
          <cell r="AO95" t="str">
            <v>Adjacent Street Traffic</v>
          </cell>
          <cell r="AP95" t="str">
            <v>T = 4.55(X) - 5.64</v>
          </cell>
          <cell r="AQ95" t="str">
            <v>T = 0.73(X) + 5.24</v>
          </cell>
          <cell r="AR95" t="str">
            <v>Ln(T) = 0.87Ln(X) + 0.32</v>
          </cell>
          <cell r="AS95">
            <v>0.73</v>
          </cell>
          <cell r="AT95">
            <v>0.7</v>
          </cell>
          <cell r="AU95">
            <v>0.61</v>
          </cell>
          <cell r="AV95">
            <v>0</v>
          </cell>
          <cell r="AW95">
            <v>0</v>
          </cell>
          <cell r="AX95">
            <v>0</v>
          </cell>
        </row>
        <row r="96">
          <cell r="A96">
            <v>566</v>
          </cell>
          <cell r="B96" t="str">
            <v>Cemetery</v>
          </cell>
          <cell r="C96" t="str">
            <v>Acre(s)</v>
          </cell>
          <cell r="E96" t="str">
            <v>Avg</v>
          </cell>
          <cell r="F96">
            <v>4.7300000000000004</v>
          </cell>
          <cell r="G96">
            <v>0.17</v>
          </cell>
          <cell r="H96">
            <v>0.84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4.7300000000000004</v>
          </cell>
          <cell r="X96">
            <v>0.17</v>
          </cell>
          <cell r="Y96">
            <v>0.84</v>
          </cell>
          <cell r="Z96">
            <v>0.7</v>
          </cell>
          <cell r="AA96">
            <v>0.3</v>
          </cell>
          <cell r="AB96">
            <v>0.33</v>
          </cell>
          <cell r="AC96">
            <v>0.67</v>
          </cell>
          <cell r="AD96">
            <v>1</v>
          </cell>
          <cell r="AE96">
            <v>1</v>
          </cell>
          <cell r="AF96">
            <v>1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 t="str">
            <v>Adjacent Street Traffic</v>
          </cell>
          <cell r="AO96" t="str">
            <v>Adjacent Street Traffic</v>
          </cell>
        </row>
        <row r="97">
          <cell r="A97">
            <v>571</v>
          </cell>
          <cell r="B97" t="str">
            <v>Prison</v>
          </cell>
          <cell r="C97" t="str">
            <v>Bed(s)</v>
          </cell>
          <cell r="E97" t="str">
            <v>Avg</v>
          </cell>
          <cell r="F97" t="str">
            <v>*</v>
          </cell>
          <cell r="G97">
            <v>0.1</v>
          </cell>
          <cell r="H97">
            <v>0.05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 t="str">
            <v>*</v>
          </cell>
          <cell r="X97">
            <v>0.1</v>
          </cell>
          <cell r="Y97">
            <v>0.05</v>
          </cell>
          <cell r="Z97">
            <v>0.54</v>
          </cell>
          <cell r="AA97">
            <v>0.46</v>
          </cell>
          <cell r="AB97">
            <v>0.1</v>
          </cell>
          <cell r="AC97">
            <v>0.9</v>
          </cell>
          <cell r="AD97">
            <v>1</v>
          </cell>
          <cell r="AE97">
            <v>1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 t="str">
            <v>Adjacent Street Traffic</v>
          </cell>
          <cell r="AO97" t="str">
            <v>Adjacent Street Traffic</v>
          </cell>
        </row>
        <row r="98">
          <cell r="A98">
            <v>590</v>
          </cell>
          <cell r="B98" t="str">
            <v>Library</v>
          </cell>
          <cell r="C98" t="str">
            <v>1,000 Sq Ft</v>
          </cell>
          <cell r="E98" t="str">
            <v>Avg</v>
          </cell>
          <cell r="F98">
            <v>56.24</v>
          </cell>
          <cell r="G98">
            <v>1.04</v>
          </cell>
          <cell r="H98">
            <v>7.3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56.24</v>
          </cell>
          <cell r="X98">
            <v>1.04</v>
          </cell>
          <cell r="Y98">
            <v>7.3</v>
          </cell>
          <cell r="Z98">
            <v>0.71</v>
          </cell>
          <cell r="AA98">
            <v>0.28999999999999998</v>
          </cell>
          <cell r="AB98">
            <v>0.48</v>
          </cell>
          <cell r="AC98">
            <v>0.52</v>
          </cell>
          <cell r="AD98">
            <v>1</v>
          </cell>
          <cell r="AE98">
            <v>1</v>
          </cell>
          <cell r="AF98">
            <v>1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 t="str">
            <v>Adjacent Street Traffic</v>
          </cell>
          <cell r="AO98" t="str">
            <v>Adjacent Street Traffic</v>
          </cell>
          <cell r="AP98" t="str">
            <v>Ln(T) = 0.69Ln(X) + 5.05</v>
          </cell>
          <cell r="AQ98" t="str">
            <v>T = 1.32(X) - 5.84</v>
          </cell>
          <cell r="AR98" t="str">
            <v>Ln(T) = 0.91Ln(X) + 2.22</v>
          </cell>
          <cell r="AS98">
            <v>0.81</v>
          </cell>
          <cell r="AT98">
            <v>0.93</v>
          </cell>
          <cell r="AU98">
            <v>0.68</v>
          </cell>
          <cell r="AV98">
            <v>0</v>
          </cell>
          <cell r="AW98">
            <v>0</v>
          </cell>
          <cell r="AX98">
            <v>0</v>
          </cell>
        </row>
        <row r="99">
          <cell r="A99">
            <v>591</v>
          </cell>
          <cell r="B99" t="str">
            <v>Lodge/Fraternal Organization</v>
          </cell>
          <cell r="C99" t="str">
            <v>Member(s)</v>
          </cell>
          <cell r="E99" t="str">
            <v>Avg</v>
          </cell>
          <cell r="F99">
            <v>0.28999999999999998</v>
          </cell>
          <cell r="G99">
            <v>0.01</v>
          </cell>
          <cell r="H99">
            <v>0.03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0.28999999999999998</v>
          </cell>
          <cell r="X99">
            <v>0.01</v>
          </cell>
          <cell r="Y99">
            <v>0.03</v>
          </cell>
          <cell r="AD99">
            <v>1</v>
          </cell>
          <cell r="AE99">
            <v>1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 t="str">
            <v>Adjacent Street Traffic</v>
          </cell>
          <cell r="AO99" t="str">
            <v>Adjacent Street Traffic</v>
          </cell>
        </row>
        <row r="100">
          <cell r="A100">
            <v>610</v>
          </cell>
          <cell r="B100" t="str">
            <v>Hospital</v>
          </cell>
          <cell r="C100" t="str">
            <v>1,000 Sq Ft</v>
          </cell>
          <cell r="E100" t="str">
            <v>Avg</v>
          </cell>
          <cell r="F100">
            <v>16.5</v>
          </cell>
          <cell r="G100">
            <v>1.1200000000000001</v>
          </cell>
          <cell r="H100">
            <v>1.1399999999999999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16.5</v>
          </cell>
          <cell r="X100">
            <v>1.1200000000000001</v>
          </cell>
          <cell r="Y100">
            <v>1.1399999999999999</v>
          </cell>
          <cell r="Z100">
            <v>0.59</v>
          </cell>
          <cell r="AA100">
            <v>0.41</v>
          </cell>
          <cell r="AB100">
            <v>0.42</v>
          </cell>
          <cell r="AC100">
            <v>0.57999999999999996</v>
          </cell>
          <cell r="AD100">
            <v>1</v>
          </cell>
          <cell r="AE100">
            <v>1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 t="str">
            <v>Adjacent Street Traffic</v>
          </cell>
          <cell r="AO100" t="str">
            <v>Adjacent Street Traffic</v>
          </cell>
          <cell r="AP100" t="str">
            <v>T = 10.13(X) + 2191.79</v>
          </cell>
          <cell r="AQ100" t="str">
            <v>T = 0.87(X) + 132.15</v>
          </cell>
          <cell r="AR100" t="str">
            <v>T = 0.78(X) + 186.59</v>
          </cell>
          <cell r="AS100">
            <v>0.88</v>
          </cell>
          <cell r="AT100">
            <v>0.72</v>
          </cell>
          <cell r="AU100">
            <v>0.7</v>
          </cell>
          <cell r="AV100">
            <v>0</v>
          </cell>
          <cell r="AW100">
            <v>0</v>
          </cell>
          <cell r="AX100">
            <v>0</v>
          </cell>
        </row>
        <row r="101">
          <cell r="A101">
            <v>620</v>
          </cell>
          <cell r="B101" t="str">
            <v>Nursing Home</v>
          </cell>
          <cell r="C101" t="str">
            <v>Bed(s)</v>
          </cell>
          <cell r="E101" t="str">
            <v>Avg</v>
          </cell>
          <cell r="F101">
            <v>2.37</v>
          </cell>
          <cell r="G101">
            <v>0.17</v>
          </cell>
          <cell r="H101">
            <v>0.22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2.37</v>
          </cell>
          <cell r="X101">
            <v>0.17</v>
          </cell>
          <cell r="Y101">
            <v>0.22</v>
          </cell>
          <cell r="Z101">
            <v>0.69</v>
          </cell>
          <cell r="AA101">
            <v>0.31</v>
          </cell>
          <cell r="AB101">
            <v>0.33</v>
          </cell>
          <cell r="AC101">
            <v>0.67</v>
          </cell>
          <cell r="AD101">
            <v>1</v>
          </cell>
          <cell r="AE101">
            <v>1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 t="str">
            <v>Adjacent Street Traffic</v>
          </cell>
          <cell r="AO101" t="str">
            <v>Adjacent Street Traffic</v>
          </cell>
          <cell r="AP101" t="str">
            <v>T = 2.30(X) + 6.07</v>
          </cell>
          <cell r="AS101">
            <v>0.79</v>
          </cell>
          <cell r="AV101">
            <v>0</v>
          </cell>
        </row>
        <row r="102">
          <cell r="A102">
            <v>630</v>
          </cell>
          <cell r="B102" t="str">
            <v>Clinic</v>
          </cell>
          <cell r="C102" t="str">
            <v>1,000 Sq Ft</v>
          </cell>
          <cell r="E102" t="str">
            <v>Avg</v>
          </cell>
          <cell r="F102">
            <v>31.45</v>
          </cell>
          <cell r="G102" t="str">
            <v>*</v>
          </cell>
          <cell r="H102">
            <v>5.18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31.45</v>
          </cell>
          <cell r="X102" t="str">
            <v>*</v>
          </cell>
          <cell r="Y102">
            <v>5.18</v>
          </cell>
          <cell r="AD102">
            <v>1</v>
          </cell>
          <cell r="AE102">
            <v>1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 t="str">
            <v>Adjacent Street Traffic</v>
          </cell>
          <cell r="AO102" t="str">
            <v>Adjacent Street Traffic</v>
          </cell>
        </row>
        <row r="103">
          <cell r="A103">
            <v>640</v>
          </cell>
          <cell r="B103" t="str">
            <v>Animal Hospital/Veterinary Clinic</v>
          </cell>
          <cell r="C103" t="str">
            <v>1,000 Sq Ft</v>
          </cell>
          <cell r="E103" t="str">
            <v>Avg</v>
          </cell>
          <cell r="F103" t="str">
            <v>*</v>
          </cell>
          <cell r="G103">
            <v>4.08</v>
          </cell>
          <cell r="H103">
            <v>4.72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 t="str">
            <v>*</v>
          </cell>
          <cell r="X103">
            <v>4.08</v>
          </cell>
          <cell r="Y103">
            <v>4.72</v>
          </cell>
          <cell r="Z103">
            <v>0.72</v>
          </cell>
          <cell r="AA103">
            <v>0.28000000000000003</v>
          </cell>
          <cell r="AB103">
            <v>0.39</v>
          </cell>
          <cell r="AC103">
            <v>0.61</v>
          </cell>
          <cell r="AD103">
            <v>1</v>
          </cell>
          <cell r="AE103">
            <v>1</v>
          </cell>
          <cell r="AF103">
            <v>1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 t="str">
            <v>Adjacent Street Traffic</v>
          </cell>
          <cell r="AO103" t="str">
            <v>Adjacent Street Traffic</v>
          </cell>
        </row>
        <row r="104">
          <cell r="A104">
            <v>710</v>
          </cell>
          <cell r="B104" t="str">
            <v>General Office Building (1)</v>
          </cell>
          <cell r="C104" t="str">
            <v>1,000 Sq Ft</v>
          </cell>
          <cell r="D104">
            <v>250</v>
          </cell>
          <cell r="E104" t="str">
            <v>Avg</v>
          </cell>
          <cell r="F104">
            <v>11.01</v>
          </cell>
          <cell r="G104">
            <v>1.55</v>
          </cell>
          <cell r="H104">
            <v>1.49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11.01</v>
          </cell>
          <cell r="X104">
            <v>1.55</v>
          </cell>
          <cell r="Y104">
            <v>1.49</v>
          </cell>
          <cell r="Z104">
            <v>0.88</v>
          </cell>
          <cell r="AA104">
            <v>0.12</v>
          </cell>
          <cell r="AB104">
            <v>0.17</v>
          </cell>
          <cell r="AC104">
            <v>0.83</v>
          </cell>
          <cell r="AD104">
            <v>1</v>
          </cell>
          <cell r="AE104">
            <v>1</v>
          </cell>
          <cell r="AF104">
            <v>1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 t="str">
            <v>Generator</v>
          </cell>
          <cell r="AO104" t="str">
            <v>Generator</v>
          </cell>
          <cell r="AP104" t="str">
            <v>Ln(T) = 0.77Ln(X) + 3.65</v>
          </cell>
          <cell r="AQ104" t="str">
            <v>Ln(T) = 0.80Ln(X) + 1.55</v>
          </cell>
          <cell r="AR104" t="str">
            <v>T = 1.12(X) + 78.81</v>
          </cell>
          <cell r="AS104">
            <v>0.8</v>
          </cell>
          <cell r="AT104">
            <v>0.83</v>
          </cell>
          <cell r="AU104">
            <v>0.82</v>
          </cell>
          <cell r="AV104">
            <v>0</v>
          </cell>
          <cell r="AW104">
            <v>0</v>
          </cell>
          <cell r="AX104">
            <v>0</v>
          </cell>
        </row>
        <row r="105">
          <cell r="A105">
            <v>714</v>
          </cell>
          <cell r="B105" t="str">
            <v>Corporate Headquarters Building(1)</v>
          </cell>
          <cell r="C105" t="str">
            <v>1,000 Sq Ft</v>
          </cell>
          <cell r="E105" t="str">
            <v>Avg</v>
          </cell>
          <cell r="F105">
            <v>7.98</v>
          </cell>
          <cell r="G105">
            <v>1.49</v>
          </cell>
          <cell r="H105">
            <v>1.4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7.98</v>
          </cell>
          <cell r="X105">
            <v>1.49</v>
          </cell>
          <cell r="Y105">
            <v>1.4</v>
          </cell>
          <cell r="Z105">
            <v>0.93</v>
          </cell>
          <cell r="AA105">
            <v>7.0000000000000007E-2</v>
          </cell>
          <cell r="AB105">
            <v>0.1</v>
          </cell>
          <cell r="AC105">
            <v>0.9</v>
          </cell>
          <cell r="AD105">
            <v>1</v>
          </cell>
          <cell r="AE105">
            <v>1</v>
          </cell>
          <cell r="AF105">
            <v>1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 t="str">
            <v>Generator</v>
          </cell>
          <cell r="AO105" t="str">
            <v>Generator</v>
          </cell>
          <cell r="AP105" t="str">
            <v>Ln(T) = 0.97Ln(X) + 2.23</v>
          </cell>
          <cell r="AQ105" t="str">
            <v>Ln(T) = 0.95Ln(X) + 0.66</v>
          </cell>
          <cell r="AR105" t="str">
            <v>Ln(T) = 0.87Ln(X) + 1.01</v>
          </cell>
          <cell r="AS105">
            <v>0.94</v>
          </cell>
          <cell r="AT105">
            <v>0.8</v>
          </cell>
          <cell r="AU105">
            <v>0.78</v>
          </cell>
          <cell r="AV105">
            <v>0</v>
          </cell>
          <cell r="AW105">
            <v>0</v>
          </cell>
          <cell r="AX105">
            <v>0</v>
          </cell>
        </row>
        <row r="106">
          <cell r="A106">
            <v>715</v>
          </cell>
          <cell r="B106" t="str">
            <v xml:space="preserve">Single Tenant Office Building (1) </v>
          </cell>
          <cell r="C106" t="str">
            <v>1,000 Sq Ft</v>
          </cell>
          <cell r="E106" t="str">
            <v>Avg</v>
          </cell>
          <cell r="F106">
            <v>11.57</v>
          </cell>
          <cell r="G106">
            <v>1.8</v>
          </cell>
          <cell r="H106">
            <v>1.73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11.57</v>
          </cell>
          <cell r="X106">
            <v>1.8</v>
          </cell>
          <cell r="Y106">
            <v>1.73</v>
          </cell>
          <cell r="Z106">
            <v>0.89</v>
          </cell>
          <cell r="AA106">
            <v>0.11</v>
          </cell>
          <cell r="AB106">
            <v>0.15</v>
          </cell>
          <cell r="AC106">
            <v>0.85</v>
          </cell>
          <cell r="AD106">
            <v>1</v>
          </cell>
          <cell r="AE106">
            <v>1</v>
          </cell>
          <cell r="AF106">
            <v>1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 t="str">
            <v>Generator</v>
          </cell>
          <cell r="AO106" t="str">
            <v>Generator</v>
          </cell>
          <cell r="AP106" t="str">
            <v>Ln(T) = 0.60Ln(X) + 4.32</v>
          </cell>
          <cell r="AQ106" t="str">
            <v>T = 1.66(X) + 22.94</v>
          </cell>
          <cell r="AR106" t="str">
            <v>T = 1.52(X) + 34.88</v>
          </cell>
          <cell r="AS106">
            <v>0.52</v>
          </cell>
          <cell r="AT106">
            <v>0.77</v>
          </cell>
          <cell r="AU106">
            <v>0.78</v>
          </cell>
          <cell r="AV106">
            <v>0</v>
          </cell>
          <cell r="AW106">
            <v>0</v>
          </cell>
          <cell r="AX106">
            <v>0</v>
          </cell>
        </row>
        <row r="107">
          <cell r="A107">
            <v>720</v>
          </cell>
          <cell r="B107" t="str">
            <v>Medical-Dental Office Building</v>
          </cell>
          <cell r="C107" t="str">
            <v>1,000 Sq Ft</v>
          </cell>
          <cell r="E107" t="str">
            <v>Avg</v>
          </cell>
          <cell r="F107">
            <v>36.130000000000003</v>
          </cell>
          <cell r="G107">
            <v>2.2999999999999998</v>
          </cell>
          <cell r="H107">
            <v>3.46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36.130000000000003</v>
          </cell>
          <cell r="X107">
            <v>2.2999999999999998</v>
          </cell>
          <cell r="Y107">
            <v>3.46</v>
          </cell>
          <cell r="Z107">
            <v>0.79</v>
          </cell>
          <cell r="AA107">
            <v>0.21</v>
          </cell>
          <cell r="AB107">
            <v>0.27</v>
          </cell>
          <cell r="AC107">
            <v>0.73</v>
          </cell>
          <cell r="AD107">
            <v>1</v>
          </cell>
          <cell r="AE107">
            <v>1</v>
          </cell>
          <cell r="AF107">
            <v>1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 t="str">
            <v>Adjacent Street Traffic</v>
          </cell>
          <cell r="AO107" t="str">
            <v>Adjacent Street Traffic</v>
          </cell>
          <cell r="AP107" t="str">
            <v>T = 40.89(X) - 214.97</v>
          </cell>
          <cell r="AR107" t="str">
            <v>Ln(T) = 0.88Ln(X) + 1.59</v>
          </cell>
          <cell r="AS107">
            <v>0.9</v>
          </cell>
          <cell r="AU107">
            <v>0.75</v>
          </cell>
          <cell r="AV107">
            <v>0</v>
          </cell>
          <cell r="AX107">
            <v>0</v>
          </cell>
        </row>
        <row r="108">
          <cell r="A108">
            <v>730</v>
          </cell>
          <cell r="B108" t="str">
            <v xml:space="preserve">Government Office Building (1) </v>
          </cell>
          <cell r="C108" t="str">
            <v>1,000 Sq Ft</v>
          </cell>
          <cell r="E108" t="str">
            <v>Avg</v>
          </cell>
          <cell r="F108">
            <v>68.930000000000007</v>
          </cell>
          <cell r="G108">
            <v>5.88</v>
          </cell>
          <cell r="H108">
            <v>1.21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68.930000000000007</v>
          </cell>
          <cell r="X108">
            <v>5.88</v>
          </cell>
          <cell r="Y108">
            <v>1.21</v>
          </cell>
          <cell r="Z108">
            <v>0.84</v>
          </cell>
          <cell r="AA108">
            <v>0.16</v>
          </cell>
          <cell r="AB108">
            <v>0.31</v>
          </cell>
          <cell r="AC108">
            <v>0.69</v>
          </cell>
          <cell r="AD108">
            <v>1</v>
          </cell>
          <cell r="AE108">
            <v>1</v>
          </cell>
          <cell r="AF108">
            <v>1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 t="str">
            <v>Adjacent Street Traffic</v>
          </cell>
          <cell r="AO108" t="str">
            <v>Adjacent Street Traffic</v>
          </cell>
        </row>
        <row r="109">
          <cell r="A109">
            <v>731</v>
          </cell>
          <cell r="B109" t="str">
            <v>State Motor Vehicles Department</v>
          </cell>
          <cell r="C109" t="str">
            <v>1,000 Sq Ft</v>
          </cell>
          <cell r="E109" t="str">
            <v>Avg</v>
          </cell>
          <cell r="F109">
            <v>166.02</v>
          </cell>
          <cell r="G109">
            <v>9.84</v>
          </cell>
          <cell r="H109">
            <v>17.09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166.02</v>
          </cell>
          <cell r="X109">
            <v>9.84</v>
          </cell>
          <cell r="Y109">
            <v>17.09</v>
          </cell>
          <cell r="AD109">
            <v>1</v>
          </cell>
          <cell r="AE109">
            <v>1</v>
          </cell>
          <cell r="AF109">
            <v>1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 t="str">
            <v>Adjacent Street Traffic</v>
          </cell>
          <cell r="AO109" t="str">
            <v>Adjacent Street Traffic</v>
          </cell>
          <cell r="AP109" t="str">
            <v>Ln(T) = 0.57Ln(X) + 6.12</v>
          </cell>
          <cell r="AQ109" t="str">
            <v>Ln(T) = 0.77Ln(X) + 2.83</v>
          </cell>
          <cell r="AS109">
            <v>0.67</v>
          </cell>
          <cell r="AT109">
            <v>0.79</v>
          </cell>
          <cell r="AV109">
            <v>0</v>
          </cell>
          <cell r="AW109">
            <v>0</v>
          </cell>
        </row>
        <row r="110">
          <cell r="A110">
            <v>732</v>
          </cell>
          <cell r="B110" t="str">
            <v>United States Post Office</v>
          </cell>
          <cell r="C110" t="str">
            <v>1,000 Sq Ft</v>
          </cell>
          <cell r="E110" t="str">
            <v>Avg</v>
          </cell>
          <cell r="F110">
            <v>108.19</v>
          </cell>
          <cell r="G110">
            <v>8.2100000000000009</v>
          </cell>
          <cell r="H110">
            <v>11.12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108.19</v>
          </cell>
          <cell r="X110">
            <v>8.2100000000000009</v>
          </cell>
          <cell r="Y110">
            <v>11.12</v>
          </cell>
          <cell r="Z110">
            <v>0.52</v>
          </cell>
          <cell r="AA110">
            <v>0.48</v>
          </cell>
          <cell r="AB110">
            <v>0.51</v>
          </cell>
          <cell r="AC110">
            <v>0.49</v>
          </cell>
          <cell r="AD110">
            <v>1</v>
          </cell>
          <cell r="AE110">
            <v>1</v>
          </cell>
          <cell r="AF110">
            <v>1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 t="str">
            <v>Adjacent Street Traffic</v>
          </cell>
          <cell r="AO110" t="str">
            <v>Adjacent Street Traffic</v>
          </cell>
        </row>
        <row r="111">
          <cell r="A111">
            <v>733</v>
          </cell>
          <cell r="B111" t="str">
            <v>Government Office Complex</v>
          </cell>
          <cell r="C111" t="str">
            <v>1,000 Sq Ft</v>
          </cell>
          <cell r="E111" t="str">
            <v>Avg</v>
          </cell>
          <cell r="F111">
            <v>27.92</v>
          </cell>
          <cell r="G111">
            <v>2.21</v>
          </cell>
          <cell r="H111">
            <v>2.85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27.92</v>
          </cell>
          <cell r="X111">
            <v>2.21</v>
          </cell>
          <cell r="Y111">
            <v>2.85</v>
          </cell>
          <cell r="Z111">
            <v>0.89</v>
          </cell>
          <cell r="AA111">
            <v>0.11</v>
          </cell>
          <cell r="AB111">
            <v>0.31</v>
          </cell>
          <cell r="AC111">
            <v>0.69</v>
          </cell>
          <cell r="AD111">
            <v>1</v>
          </cell>
          <cell r="AE111">
            <v>1</v>
          </cell>
          <cell r="AF111">
            <v>1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 t="str">
            <v>Adjacent Street Traffic</v>
          </cell>
          <cell r="AO111" t="str">
            <v>Adjacent Street Traffic</v>
          </cell>
        </row>
        <row r="112">
          <cell r="A112">
            <v>750</v>
          </cell>
          <cell r="B112" t="str">
            <v>Office Park (1)</v>
          </cell>
          <cell r="C112" t="str">
            <v>1,000 Sq Ft</v>
          </cell>
          <cell r="E112" t="str">
            <v>Avg</v>
          </cell>
          <cell r="F112">
            <v>11.42</v>
          </cell>
          <cell r="G112">
            <v>1.71</v>
          </cell>
          <cell r="H112">
            <v>1.48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11.42</v>
          </cell>
          <cell r="X112">
            <v>1.71</v>
          </cell>
          <cell r="Y112">
            <v>1.48</v>
          </cell>
          <cell r="Z112">
            <v>0.89</v>
          </cell>
          <cell r="AA112">
            <v>0.11</v>
          </cell>
          <cell r="AB112">
            <v>0.14000000000000001</v>
          </cell>
          <cell r="AC112">
            <v>0.86</v>
          </cell>
          <cell r="AD112">
            <v>1</v>
          </cell>
          <cell r="AE112">
            <v>1</v>
          </cell>
          <cell r="AF112">
            <v>1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 t="str">
            <v>Generator</v>
          </cell>
          <cell r="AO112" t="str">
            <v>Generator</v>
          </cell>
          <cell r="AP112" t="str">
            <v>T = 10.42(X) + 409.04</v>
          </cell>
          <cell r="AQ112" t="str">
            <v>T = 1.37(X) + 124.36</v>
          </cell>
          <cell r="AR112" t="str">
            <v>T = 1.22(X) + 95.83</v>
          </cell>
          <cell r="AS112">
            <v>0.88</v>
          </cell>
          <cell r="AT112">
            <v>0.85</v>
          </cell>
          <cell r="AU112">
            <v>0.9</v>
          </cell>
          <cell r="AV112">
            <v>0</v>
          </cell>
          <cell r="AW112">
            <v>0</v>
          </cell>
          <cell r="AX112">
            <v>0</v>
          </cell>
        </row>
        <row r="113">
          <cell r="A113">
            <v>760</v>
          </cell>
          <cell r="B113" t="str">
            <v>Research and Development Center (1)</v>
          </cell>
          <cell r="C113" t="str">
            <v>1,000 Sq Ft</v>
          </cell>
          <cell r="E113" t="str">
            <v>Avg</v>
          </cell>
          <cell r="F113">
            <v>8.11</v>
          </cell>
          <cell r="G113">
            <v>1.22</v>
          </cell>
          <cell r="H113">
            <v>1.07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8.11</v>
          </cell>
          <cell r="X113">
            <v>1.22</v>
          </cell>
          <cell r="Y113">
            <v>1.07</v>
          </cell>
          <cell r="Z113">
            <v>0.83</v>
          </cell>
          <cell r="AA113">
            <v>0.17</v>
          </cell>
          <cell r="AB113">
            <v>0.15</v>
          </cell>
          <cell r="AC113">
            <v>0.85</v>
          </cell>
          <cell r="AD113">
            <v>1</v>
          </cell>
          <cell r="AE113">
            <v>1</v>
          </cell>
          <cell r="AF113">
            <v>1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 t="str">
            <v>Generator</v>
          </cell>
          <cell r="AO113" t="str">
            <v>Generator</v>
          </cell>
          <cell r="AP113" t="str">
            <v>Ln(T) = 0.82Ln(X) + 3.14</v>
          </cell>
          <cell r="AQ113" t="str">
            <v>Ln(T) = 0.86Ln(X) + 0.93</v>
          </cell>
          <cell r="AR113" t="str">
            <v>Ln(T) = 0.82Ln(X) + 1.09</v>
          </cell>
          <cell r="AS113">
            <v>0.72</v>
          </cell>
          <cell r="AT113">
            <v>0.75</v>
          </cell>
          <cell r="AU113">
            <v>0.77</v>
          </cell>
          <cell r="AV113">
            <v>0</v>
          </cell>
          <cell r="AW113">
            <v>0</v>
          </cell>
          <cell r="AX113">
            <v>0</v>
          </cell>
        </row>
        <row r="114">
          <cell r="A114">
            <v>770</v>
          </cell>
          <cell r="B114" t="str">
            <v>Business Park (1)</v>
          </cell>
          <cell r="C114" t="str">
            <v>1,000 Sq Ft</v>
          </cell>
          <cell r="E114" t="str">
            <v>Avg</v>
          </cell>
          <cell r="F114">
            <v>12.76</v>
          </cell>
          <cell r="G114">
            <v>1.43</v>
          </cell>
          <cell r="H114">
            <v>1.29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12.76</v>
          </cell>
          <cell r="X114">
            <v>1.43</v>
          </cell>
          <cell r="Y114">
            <v>1.29</v>
          </cell>
          <cell r="Z114">
            <v>0.84</v>
          </cell>
          <cell r="AA114">
            <v>0.16</v>
          </cell>
          <cell r="AB114">
            <v>0.23</v>
          </cell>
          <cell r="AC114">
            <v>0.77</v>
          </cell>
          <cell r="AD114">
            <v>1</v>
          </cell>
          <cell r="AE114">
            <v>1</v>
          </cell>
          <cell r="AF114">
            <v>1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 t="str">
            <v>Generator</v>
          </cell>
          <cell r="AO114" t="str">
            <v>Generator</v>
          </cell>
          <cell r="AP114" t="str">
            <v>T = 10.75(X) + 747.41</v>
          </cell>
          <cell r="AQ114" t="str">
            <v>Ln(T) = 0.98Ln(X) + 0.45</v>
          </cell>
          <cell r="AR114" t="str">
            <v>Ln(T) = 0.92Ln(X) + 0.78</v>
          </cell>
          <cell r="AS114">
            <v>0.89</v>
          </cell>
          <cell r="AT114">
            <v>0.85</v>
          </cell>
          <cell r="AU114">
            <v>0.82</v>
          </cell>
          <cell r="AV114">
            <v>0</v>
          </cell>
          <cell r="AW114">
            <v>0</v>
          </cell>
          <cell r="AX114">
            <v>0</v>
          </cell>
        </row>
        <row r="115">
          <cell r="A115">
            <v>812</v>
          </cell>
          <cell r="B115" t="str">
            <v>Building Materials and Lumber Store</v>
          </cell>
          <cell r="C115" t="str">
            <v>1,000 Sq Ft</v>
          </cell>
          <cell r="E115" t="str">
            <v>Avg</v>
          </cell>
          <cell r="F115">
            <v>45.16</v>
          </cell>
          <cell r="G115">
            <v>2.6</v>
          </cell>
          <cell r="H115">
            <v>4.49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45.16</v>
          </cell>
          <cell r="X115">
            <v>2.6</v>
          </cell>
          <cell r="Y115">
            <v>4.49</v>
          </cell>
          <cell r="Z115">
            <v>0.67</v>
          </cell>
          <cell r="AA115">
            <v>0.33</v>
          </cell>
          <cell r="AB115">
            <v>0.47</v>
          </cell>
          <cell r="AC115">
            <v>0.53</v>
          </cell>
          <cell r="AD115">
            <v>1</v>
          </cell>
          <cell r="AE115">
            <v>1</v>
          </cell>
          <cell r="AF115">
            <v>1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 t="str">
            <v>Adjacent Street Traffic</v>
          </cell>
          <cell r="AO115" t="str">
            <v>Adjacent Street Traffic</v>
          </cell>
          <cell r="AP115" t="str">
            <v>T = 38.51(X) + 61.48</v>
          </cell>
          <cell r="AR115" t="str">
            <v>Ln(T) = 1.16Ln(X) + 1.10</v>
          </cell>
          <cell r="AS115">
            <v>0.97</v>
          </cell>
          <cell r="AU115">
            <v>0.95</v>
          </cell>
          <cell r="AV115">
            <v>0</v>
          </cell>
          <cell r="AX115">
            <v>0</v>
          </cell>
        </row>
        <row r="116">
          <cell r="A116">
            <v>813</v>
          </cell>
          <cell r="B116" t="str">
            <v>Free Standing Discount Superstore</v>
          </cell>
          <cell r="C116" t="str">
            <v>1,000 Sq Ft</v>
          </cell>
          <cell r="D116">
            <v>181.78399999999999</v>
          </cell>
          <cell r="E116" t="str">
            <v>Avg</v>
          </cell>
          <cell r="F116">
            <v>53.13</v>
          </cell>
          <cell r="G116">
            <v>1.67</v>
          </cell>
          <cell r="H116">
            <v>4.6100000000000003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53.13</v>
          </cell>
          <cell r="X116">
            <v>1.67</v>
          </cell>
          <cell r="Y116">
            <v>4.6100000000000003</v>
          </cell>
          <cell r="Z116">
            <v>0.56000000000000005</v>
          </cell>
          <cell r="AA116">
            <v>0.44</v>
          </cell>
          <cell r="AB116">
            <v>0.49</v>
          </cell>
          <cell r="AC116">
            <v>0.51</v>
          </cell>
          <cell r="AD116">
            <v>1</v>
          </cell>
          <cell r="AE116">
            <v>1</v>
          </cell>
          <cell r="AF116">
            <v>0.72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 t="str">
            <v>Adjacent Street Traffic</v>
          </cell>
          <cell r="AO116" t="str">
            <v>Adjacent Street Traffic</v>
          </cell>
          <cell r="AP116" t="str">
            <v>Ln(T) = 1.35Ln(X) + 2.11</v>
          </cell>
          <cell r="AS116">
            <v>0.54</v>
          </cell>
          <cell r="AV116">
            <v>0</v>
          </cell>
        </row>
        <row r="117">
          <cell r="A117">
            <v>814</v>
          </cell>
          <cell r="B117" t="str">
            <v>Specialty Retail Center</v>
          </cell>
          <cell r="C117" t="str">
            <v>1,000 Sq Ft</v>
          </cell>
          <cell r="E117" t="str">
            <v>Avg</v>
          </cell>
          <cell r="F117">
            <v>44.32</v>
          </cell>
          <cell r="G117" t="str">
            <v>*</v>
          </cell>
          <cell r="H117">
            <v>2.71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44.32</v>
          </cell>
          <cell r="X117" t="str">
            <v>*</v>
          </cell>
          <cell r="Y117">
            <v>2.71</v>
          </cell>
          <cell r="AB117">
            <v>0.44</v>
          </cell>
          <cell r="AC117">
            <v>0.56000000000000005</v>
          </cell>
          <cell r="AD117">
            <v>1</v>
          </cell>
          <cell r="AE117">
            <v>1</v>
          </cell>
          <cell r="AF117">
            <v>1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 t="str">
            <v>Adjacent Street Traffic</v>
          </cell>
          <cell r="AO117" t="str">
            <v>Adjacent Street Traffic</v>
          </cell>
          <cell r="AP117" t="str">
            <v>T = 42.78(X) + 37.66</v>
          </cell>
          <cell r="AR117" t="str">
            <v>T = 2.40(X) + 21.48</v>
          </cell>
          <cell r="AS117">
            <v>0.69</v>
          </cell>
          <cell r="AU117">
            <v>0.98</v>
          </cell>
          <cell r="AV117">
            <v>0</v>
          </cell>
          <cell r="AX117">
            <v>0</v>
          </cell>
        </row>
        <row r="118">
          <cell r="A118">
            <v>815</v>
          </cell>
          <cell r="B118" t="str">
            <v>Free Standing Discount Store</v>
          </cell>
          <cell r="C118" t="str">
            <v>1,000 Sq Ft</v>
          </cell>
          <cell r="E118" t="str">
            <v>Avg</v>
          </cell>
          <cell r="F118">
            <v>57.24</v>
          </cell>
          <cell r="G118">
            <v>1.06</v>
          </cell>
          <cell r="H118">
            <v>5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57.24</v>
          </cell>
          <cell r="X118">
            <v>1.06</v>
          </cell>
          <cell r="Y118">
            <v>5</v>
          </cell>
          <cell r="Z118">
            <v>0.68</v>
          </cell>
          <cell r="AA118">
            <v>0.32</v>
          </cell>
          <cell r="AB118">
            <v>0.5</v>
          </cell>
          <cell r="AC118">
            <v>0.5</v>
          </cell>
          <cell r="AD118">
            <v>1</v>
          </cell>
          <cell r="AE118">
            <v>1</v>
          </cell>
          <cell r="AF118">
            <v>0.83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 t="str">
            <v>Adjacent Street Traffic</v>
          </cell>
          <cell r="AO118" t="str">
            <v>Adjacent Street Traffic</v>
          </cell>
          <cell r="AP118" t="str">
            <v>Ln(T) = 1.52Ln(X) + 1.57</v>
          </cell>
          <cell r="AS118">
            <v>0.57999999999999996</v>
          </cell>
          <cell r="AV118">
            <v>0</v>
          </cell>
        </row>
        <row r="119">
          <cell r="A119">
            <v>816</v>
          </cell>
          <cell r="B119" t="str">
            <v>Hardware/Paint Store</v>
          </cell>
          <cell r="C119" t="str">
            <v>1,000 Sq Ft</v>
          </cell>
          <cell r="E119" t="str">
            <v>Avg</v>
          </cell>
          <cell r="F119">
            <v>51.29</v>
          </cell>
          <cell r="G119">
            <v>1.08</v>
          </cell>
          <cell r="H119">
            <v>4.84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51.29</v>
          </cell>
          <cell r="X119">
            <v>1.08</v>
          </cell>
          <cell r="Y119">
            <v>4.84</v>
          </cell>
          <cell r="AB119">
            <v>0.47</v>
          </cell>
          <cell r="AC119">
            <v>0.53</v>
          </cell>
          <cell r="AD119">
            <v>1</v>
          </cell>
          <cell r="AE119">
            <v>1</v>
          </cell>
          <cell r="AF119">
            <v>0.74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 t="str">
            <v>Adjacent Street Traffic</v>
          </cell>
          <cell r="AO119" t="str">
            <v>Adjacent Street Traffic</v>
          </cell>
          <cell r="AR119" t="str">
            <v>T = 3.31(X) + 27.59</v>
          </cell>
          <cell r="AU119">
            <v>0.8</v>
          </cell>
          <cell r="AX119">
            <v>0</v>
          </cell>
        </row>
        <row r="120">
          <cell r="A120">
            <v>817</v>
          </cell>
          <cell r="B120" t="str">
            <v>Nursery (Garden Center)</v>
          </cell>
          <cell r="C120" t="str">
            <v>1,000 Sq Ft</v>
          </cell>
          <cell r="E120" t="str">
            <v>Avg</v>
          </cell>
          <cell r="F120">
            <v>36.08</v>
          </cell>
          <cell r="G120">
            <v>1.31</v>
          </cell>
          <cell r="H120">
            <v>3.8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36.08</v>
          </cell>
          <cell r="X120">
            <v>1.31</v>
          </cell>
          <cell r="Y120">
            <v>3.8</v>
          </cell>
          <cell r="AD120">
            <v>1</v>
          </cell>
          <cell r="AE120">
            <v>1</v>
          </cell>
          <cell r="AF120">
            <v>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 t="str">
            <v>Adjacent Street Traffic</v>
          </cell>
          <cell r="AO120" t="str">
            <v>Adjacent Street Traffic</v>
          </cell>
        </row>
        <row r="121">
          <cell r="A121">
            <v>818</v>
          </cell>
          <cell r="B121" t="str">
            <v xml:space="preserve">Nursery (Wholesale) </v>
          </cell>
          <cell r="C121" t="str">
            <v>1,000 Sq Ft</v>
          </cell>
          <cell r="E121" t="str">
            <v>Avg</v>
          </cell>
          <cell r="F121">
            <v>39</v>
          </cell>
          <cell r="G121">
            <v>2.4</v>
          </cell>
          <cell r="H121">
            <v>5.17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39</v>
          </cell>
          <cell r="X121">
            <v>2.4</v>
          </cell>
          <cell r="Y121">
            <v>5.17</v>
          </cell>
          <cell r="AD121">
            <v>1</v>
          </cell>
          <cell r="AE121">
            <v>1</v>
          </cell>
          <cell r="AF121">
            <v>1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 t="str">
            <v>Adjacent Street Traffic</v>
          </cell>
          <cell r="AO121" t="str">
            <v>Adjacent Street Traffic</v>
          </cell>
        </row>
        <row r="122">
          <cell r="A122">
            <v>820</v>
          </cell>
          <cell r="B122" t="str">
            <v>Shopping Center</v>
          </cell>
          <cell r="C122" t="str">
            <v>1,000 Sq Ft</v>
          </cell>
          <cell r="D122">
            <v>325</v>
          </cell>
          <cell r="E122" t="str">
            <v>Avg</v>
          </cell>
          <cell r="F122">
            <v>42.94</v>
          </cell>
          <cell r="G122">
            <v>1</v>
          </cell>
          <cell r="H122">
            <v>3.73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42.94</v>
          </cell>
          <cell r="X122">
            <v>1</v>
          </cell>
          <cell r="Y122">
            <v>3.73</v>
          </cell>
          <cell r="Z122">
            <v>0.61</v>
          </cell>
          <cell r="AA122">
            <v>0.39</v>
          </cell>
          <cell r="AB122">
            <v>0.49</v>
          </cell>
          <cell r="AC122">
            <v>0.51</v>
          </cell>
          <cell r="AD122">
            <v>1</v>
          </cell>
          <cell r="AE122">
            <v>1</v>
          </cell>
          <cell r="AF122">
            <v>0.66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 t="str">
            <v>Adjacent Street Traffic</v>
          </cell>
          <cell r="AO122" t="str">
            <v>Adjacent Street Traffic</v>
          </cell>
          <cell r="AP122" t="str">
            <v>Ln(T) = 0.65Ln(X) + 5.83</v>
          </cell>
          <cell r="AQ122" t="str">
            <v>Ln(T) = 0.59Ln(X) + 2.32</v>
          </cell>
          <cell r="AR122" t="str">
            <v>Ln(T) = 0.67Ln(X) + 3.37</v>
          </cell>
          <cell r="AS122">
            <v>0.78</v>
          </cell>
          <cell r="AT122">
            <v>0.52</v>
          </cell>
          <cell r="AU122">
            <v>0.81</v>
          </cell>
          <cell r="AV122">
            <v>0</v>
          </cell>
          <cell r="AW122">
            <v>0</v>
          </cell>
          <cell r="AX122">
            <v>0</v>
          </cell>
        </row>
        <row r="123">
          <cell r="A123">
            <v>823</v>
          </cell>
          <cell r="B123" t="str">
            <v>Factory Outlet Center</v>
          </cell>
          <cell r="C123" t="str">
            <v>1,000 Sq Ft</v>
          </cell>
          <cell r="E123" t="str">
            <v>Avg</v>
          </cell>
          <cell r="F123">
            <v>26.59</v>
          </cell>
          <cell r="G123">
            <v>0.67</v>
          </cell>
          <cell r="H123">
            <v>2.29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26.59</v>
          </cell>
          <cell r="X123">
            <v>0.67</v>
          </cell>
          <cell r="Y123">
            <v>2.29</v>
          </cell>
          <cell r="Z123">
            <v>0.73</v>
          </cell>
          <cell r="AA123">
            <v>0.27</v>
          </cell>
          <cell r="AB123">
            <v>0.47</v>
          </cell>
          <cell r="AC123">
            <v>0.53</v>
          </cell>
          <cell r="AD123">
            <v>1</v>
          </cell>
          <cell r="AE123">
            <v>1</v>
          </cell>
          <cell r="AF123">
            <v>1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 t="str">
            <v>Adjacent Street Traffic</v>
          </cell>
          <cell r="AO123" t="str">
            <v>Adjacent Street Traffic</v>
          </cell>
          <cell r="AR123" t="str">
            <v>Ln(T) = 0.43Ln(X) + 3.68</v>
          </cell>
          <cell r="AU123">
            <v>0.56000000000000005</v>
          </cell>
          <cell r="AX123">
            <v>0</v>
          </cell>
        </row>
        <row r="124">
          <cell r="A124">
            <v>841</v>
          </cell>
          <cell r="B124" t="str">
            <v>New Car Sales</v>
          </cell>
          <cell r="C124" t="str">
            <v>1,000 Sq Ft</v>
          </cell>
          <cell r="E124" t="str">
            <v>Avg</v>
          </cell>
          <cell r="F124">
            <v>33.340000000000003</v>
          </cell>
          <cell r="G124">
            <v>2.0299999999999998</v>
          </cell>
          <cell r="H124">
            <v>2.59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33.340000000000003</v>
          </cell>
          <cell r="X124">
            <v>2.0299999999999998</v>
          </cell>
          <cell r="Y124">
            <v>2.59</v>
          </cell>
          <cell r="Z124">
            <v>0.74</v>
          </cell>
          <cell r="AA124">
            <v>0.26</v>
          </cell>
          <cell r="AB124">
            <v>0.39</v>
          </cell>
          <cell r="AC124">
            <v>0.61</v>
          </cell>
          <cell r="AD124">
            <v>1</v>
          </cell>
          <cell r="AE124">
            <v>1</v>
          </cell>
          <cell r="AF124">
            <v>1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 t="str">
            <v>Adjacent Street Traffic</v>
          </cell>
          <cell r="AO124" t="str">
            <v>Adjacent Street Traffic</v>
          </cell>
          <cell r="AR124" t="str">
            <v>T = 1.74(X) + 29.91</v>
          </cell>
          <cell r="AU124">
            <v>0.51</v>
          </cell>
          <cell r="AX124">
            <v>0</v>
          </cell>
        </row>
        <row r="125">
          <cell r="A125">
            <v>843</v>
          </cell>
          <cell r="B125" t="str">
            <v>Automobile Parts Sales</v>
          </cell>
          <cell r="C125" t="str">
            <v>1,000 Sq Ft</v>
          </cell>
          <cell r="D125">
            <v>2.5</v>
          </cell>
          <cell r="E125" t="str">
            <v>Avg</v>
          </cell>
          <cell r="F125">
            <v>61.91</v>
          </cell>
          <cell r="G125">
            <v>2.21</v>
          </cell>
          <cell r="H125">
            <v>5.98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61.91</v>
          </cell>
          <cell r="X125">
            <v>2.21</v>
          </cell>
          <cell r="Y125">
            <v>5.98</v>
          </cell>
          <cell r="AB125">
            <v>0.49</v>
          </cell>
          <cell r="AC125">
            <v>0.51</v>
          </cell>
          <cell r="AD125">
            <v>1</v>
          </cell>
          <cell r="AE125">
            <v>1</v>
          </cell>
          <cell r="AF125">
            <v>0.56999999999999995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 t="str">
            <v>Adjacent Street Traffic</v>
          </cell>
          <cell r="AO125" t="str">
            <v>Adjacent Street Traffic</v>
          </cell>
          <cell r="AP125" t="str">
            <v>T = 81.02(X) - 150.75</v>
          </cell>
          <cell r="AQ125" t="str">
            <v>T = 2.76(X) - 4.34</v>
          </cell>
          <cell r="AR125" t="str">
            <v>T = 7.87(X) - 14.86</v>
          </cell>
          <cell r="AS125">
            <v>0.98</v>
          </cell>
          <cell r="AT125">
            <v>0.93</v>
          </cell>
          <cell r="AU125">
            <v>0.97</v>
          </cell>
          <cell r="AV125">
            <v>0</v>
          </cell>
          <cell r="AW125">
            <v>0</v>
          </cell>
          <cell r="AX125">
            <v>0</v>
          </cell>
        </row>
        <row r="126">
          <cell r="A126">
            <v>848</v>
          </cell>
          <cell r="B126" t="str">
            <v>Tire Store</v>
          </cell>
          <cell r="C126" t="str">
            <v>1,000 Sq Ft</v>
          </cell>
          <cell r="E126" t="str">
            <v>Avg</v>
          </cell>
          <cell r="F126">
            <v>24.87</v>
          </cell>
          <cell r="G126">
            <v>2.89</v>
          </cell>
          <cell r="H126">
            <v>4.1500000000000004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24.87</v>
          </cell>
          <cell r="X126">
            <v>2.89</v>
          </cell>
          <cell r="Y126">
            <v>4.1500000000000004</v>
          </cell>
          <cell r="Z126">
            <v>0.63</v>
          </cell>
          <cell r="AA126">
            <v>0.37</v>
          </cell>
          <cell r="AB126">
            <v>0.43</v>
          </cell>
          <cell r="AC126">
            <v>0.56999999999999995</v>
          </cell>
          <cell r="AD126">
            <v>1</v>
          </cell>
          <cell r="AE126">
            <v>1</v>
          </cell>
          <cell r="AF126">
            <v>0.72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 t="str">
            <v>Adjacent Street Traffic</v>
          </cell>
          <cell r="AO126" t="str">
            <v>Adjacent Street Traffic</v>
          </cell>
          <cell r="AP126" t="str">
            <v>Ln(T) = 1.10Ln(X) + 3.03</v>
          </cell>
          <cell r="AS126">
            <v>0.71</v>
          </cell>
          <cell r="AV126">
            <v>0</v>
          </cell>
        </row>
        <row r="127">
          <cell r="A127">
            <v>849</v>
          </cell>
          <cell r="B127" t="str">
            <v>Tire Superstore</v>
          </cell>
          <cell r="C127" t="str">
            <v>1,000 Sq Ft</v>
          </cell>
          <cell r="E127" t="str">
            <v>Avg</v>
          </cell>
          <cell r="F127">
            <v>20.36</v>
          </cell>
          <cell r="G127">
            <v>1.34</v>
          </cell>
          <cell r="H127">
            <v>2.11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20.36</v>
          </cell>
          <cell r="X127">
            <v>1.34</v>
          </cell>
          <cell r="Y127">
            <v>2.11</v>
          </cell>
          <cell r="Z127">
            <v>0.65</v>
          </cell>
          <cell r="AA127">
            <v>0.35</v>
          </cell>
          <cell r="AB127">
            <v>0.47</v>
          </cell>
          <cell r="AC127">
            <v>0.53</v>
          </cell>
          <cell r="AD127">
            <v>1</v>
          </cell>
          <cell r="AE127">
            <v>1</v>
          </cell>
          <cell r="AF127">
            <v>1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 t="str">
            <v>Adjacent Street Traffic</v>
          </cell>
          <cell r="AO127" t="str">
            <v>Adjacent Street Traffic</v>
          </cell>
        </row>
        <row r="128">
          <cell r="A128">
            <v>850</v>
          </cell>
          <cell r="B128" t="str">
            <v>Supermarket</v>
          </cell>
          <cell r="C128" t="str">
            <v>1,000 Sq Ft</v>
          </cell>
          <cell r="D128">
            <v>30</v>
          </cell>
          <cell r="E128" t="str">
            <v>Avg</v>
          </cell>
          <cell r="F128">
            <v>102.24</v>
          </cell>
          <cell r="G128">
            <v>3.59</v>
          </cell>
          <cell r="H128">
            <v>10.5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102.24</v>
          </cell>
          <cell r="X128">
            <v>3.59</v>
          </cell>
          <cell r="Y128">
            <v>10.5</v>
          </cell>
          <cell r="Z128">
            <v>0.61</v>
          </cell>
          <cell r="AA128">
            <v>0.39</v>
          </cell>
          <cell r="AB128">
            <v>0.51</v>
          </cell>
          <cell r="AC128">
            <v>0.49</v>
          </cell>
          <cell r="AD128">
            <v>1</v>
          </cell>
          <cell r="AE128">
            <v>1</v>
          </cell>
          <cell r="AF128">
            <v>0.64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 t="str">
            <v>Adjacent Street Traffic</v>
          </cell>
          <cell r="AO128" t="str">
            <v>Adjacent Street Traffic</v>
          </cell>
          <cell r="AP128" t="str">
            <v>T = 66.95(X) + 1391.56</v>
          </cell>
          <cell r="AR128" t="str">
            <v>Ln(T) = 0.61Ln(X) + 3.95</v>
          </cell>
          <cell r="AS128">
            <v>0.52</v>
          </cell>
          <cell r="AU128">
            <v>0.52</v>
          </cell>
          <cell r="AV128">
            <v>0</v>
          </cell>
          <cell r="AX128">
            <v>0</v>
          </cell>
        </row>
        <row r="129">
          <cell r="A129">
            <v>851</v>
          </cell>
          <cell r="B129" t="str">
            <v>Convenience Market (Open 24 Hours)</v>
          </cell>
          <cell r="C129" t="str">
            <v>1,000 Sq Ft</v>
          </cell>
          <cell r="E129" t="str">
            <v>Avg</v>
          </cell>
          <cell r="F129">
            <v>737.99</v>
          </cell>
          <cell r="G129">
            <v>67.03</v>
          </cell>
          <cell r="H129">
            <v>52.41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737.99</v>
          </cell>
          <cell r="X129">
            <v>67.03</v>
          </cell>
          <cell r="Y129">
            <v>52.41</v>
          </cell>
          <cell r="Z129">
            <v>0.5</v>
          </cell>
          <cell r="AA129">
            <v>0.5</v>
          </cell>
          <cell r="AB129">
            <v>0.51</v>
          </cell>
          <cell r="AC129">
            <v>0.49</v>
          </cell>
          <cell r="AD129">
            <v>1</v>
          </cell>
          <cell r="AE129">
            <v>1</v>
          </cell>
          <cell r="AF129">
            <v>0.39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 t="str">
            <v>Adjacent Street Traffic</v>
          </cell>
          <cell r="AO129" t="str">
            <v>Adjacent Street Traffic</v>
          </cell>
        </row>
        <row r="130">
          <cell r="A130">
            <v>852</v>
          </cell>
          <cell r="B130" t="str">
            <v>Convenience Market (Open 15-16 Hours)</v>
          </cell>
          <cell r="C130" t="str">
            <v>1,000 Sq Ft</v>
          </cell>
          <cell r="E130" t="str">
            <v>Avg</v>
          </cell>
          <cell r="F130" t="str">
            <v>*</v>
          </cell>
          <cell r="G130">
            <v>31.02</v>
          </cell>
          <cell r="H130">
            <v>34.57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 t="str">
            <v>*</v>
          </cell>
          <cell r="X130">
            <v>31.02</v>
          </cell>
          <cell r="Y130">
            <v>34.57</v>
          </cell>
          <cell r="Z130">
            <v>0.5</v>
          </cell>
          <cell r="AA130">
            <v>0.5</v>
          </cell>
          <cell r="AB130">
            <v>0.49</v>
          </cell>
          <cell r="AC130">
            <v>0.51</v>
          </cell>
          <cell r="AD130">
            <v>1</v>
          </cell>
          <cell r="AE130">
            <v>1</v>
          </cell>
          <cell r="AF130">
            <v>1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 t="str">
            <v>Adjacent Street Traffic</v>
          </cell>
          <cell r="AO130" t="str">
            <v>Adjacent Street Traffic</v>
          </cell>
        </row>
        <row r="131">
          <cell r="A131">
            <v>853</v>
          </cell>
          <cell r="B131" t="str">
            <v>Convenience Market w/ Gasoline Pumps</v>
          </cell>
          <cell r="C131" t="str">
            <v>Fueling Position(s)</v>
          </cell>
          <cell r="D131">
            <v>24</v>
          </cell>
          <cell r="E131" t="str">
            <v>Avg</v>
          </cell>
          <cell r="F131">
            <v>542.6</v>
          </cell>
          <cell r="G131">
            <v>16.57</v>
          </cell>
          <cell r="H131">
            <v>19.07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542.6</v>
          </cell>
          <cell r="X131">
            <v>16.57</v>
          </cell>
          <cell r="Y131">
            <v>19.07</v>
          </cell>
          <cell r="Z131">
            <v>0.5</v>
          </cell>
          <cell r="AA131">
            <v>0.5</v>
          </cell>
          <cell r="AB131">
            <v>0.5</v>
          </cell>
          <cell r="AC131">
            <v>0.5</v>
          </cell>
          <cell r="AD131">
            <v>1</v>
          </cell>
          <cell r="AE131">
            <v>0.37</v>
          </cell>
          <cell r="AF131">
            <v>0.34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 t="str">
            <v>Adjacent Street Traffic</v>
          </cell>
          <cell r="AO131" t="str">
            <v>Adjacent Street Traffic</v>
          </cell>
        </row>
        <row r="132">
          <cell r="A132">
            <v>854</v>
          </cell>
          <cell r="B132" t="str">
            <v>Discount Supermarket</v>
          </cell>
          <cell r="C132" t="str">
            <v>1,000 Sq Ft</v>
          </cell>
          <cell r="E132" t="str">
            <v>Avg</v>
          </cell>
          <cell r="F132">
            <v>96.82</v>
          </cell>
          <cell r="G132">
            <v>2.74</v>
          </cell>
          <cell r="H132">
            <v>8.9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96.82</v>
          </cell>
          <cell r="X132">
            <v>2.74</v>
          </cell>
          <cell r="Y132">
            <v>8.9</v>
          </cell>
          <cell r="Z132">
            <v>0.57999999999999996</v>
          </cell>
          <cell r="AA132">
            <v>0.42</v>
          </cell>
          <cell r="AB132">
            <v>0.5</v>
          </cell>
          <cell r="AC132">
            <v>0.5</v>
          </cell>
          <cell r="AD132">
            <v>1</v>
          </cell>
          <cell r="AE132">
            <v>1</v>
          </cell>
          <cell r="AF132">
            <v>0.77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 t="str">
            <v>Adjacent Street Traffic</v>
          </cell>
          <cell r="AO132" t="str">
            <v>Adjacent Street Traffic</v>
          </cell>
          <cell r="AR132" t="str">
            <v>Ln(T) = 0.90Ln(X) + 2.59</v>
          </cell>
          <cell r="AU132">
            <v>0.93</v>
          </cell>
          <cell r="AX132">
            <v>0</v>
          </cell>
        </row>
        <row r="133">
          <cell r="A133">
            <v>857</v>
          </cell>
          <cell r="B133" t="str">
            <v>Discount Club</v>
          </cell>
          <cell r="C133" t="str">
            <v>1,000 Sq Ft</v>
          </cell>
          <cell r="E133" t="str">
            <v>Avg</v>
          </cell>
          <cell r="F133">
            <v>41.8</v>
          </cell>
          <cell r="G133">
            <v>0.56000000000000005</v>
          </cell>
          <cell r="H133">
            <v>4.24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41.8</v>
          </cell>
          <cell r="X133">
            <v>0.56000000000000005</v>
          </cell>
          <cell r="Y133">
            <v>4.24</v>
          </cell>
          <cell r="Z133">
            <v>0.71</v>
          </cell>
          <cell r="AA133">
            <v>0.28999999999999998</v>
          </cell>
          <cell r="AB133">
            <v>0.5</v>
          </cell>
          <cell r="AC133">
            <v>0.5</v>
          </cell>
          <cell r="AD133">
            <v>1</v>
          </cell>
          <cell r="AE133">
            <v>1</v>
          </cell>
          <cell r="AF133">
            <v>1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 t="str">
            <v>Adjacent Street Traffic</v>
          </cell>
          <cell r="AO133" t="str">
            <v>Adjacent Street Traffic</v>
          </cell>
        </row>
        <row r="134">
          <cell r="A134">
            <v>860</v>
          </cell>
          <cell r="B134" t="str">
            <v>Wholesale Market</v>
          </cell>
          <cell r="C134" t="str">
            <v>1,000 Sq Ft</v>
          </cell>
          <cell r="E134" t="str">
            <v>Avg</v>
          </cell>
          <cell r="F134">
            <v>6.73</v>
          </cell>
          <cell r="G134">
            <v>0.51</v>
          </cell>
          <cell r="H134">
            <v>0.88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6.73</v>
          </cell>
          <cell r="X134">
            <v>0.51</v>
          </cell>
          <cell r="Y134">
            <v>0.88</v>
          </cell>
          <cell r="Z134">
            <v>0.67</v>
          </cell>
          <cell r="AA134">
            <v>0.33</v>
          </cell>
          <cell r="AB134">
            <v>0.53</v>
          </cell>
          <cell r="AC134">
            <v>0.47</v>
          </cell>
          <cell r="AD134">
            <v>1</v>
          </cell>
          <cell r="AE134">
            <v>1</v>
          </cell>
          <cell r="AF134">
            <v>1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 t="str">
            <v>Adjacent Street Traffic</v>
          </cell>
          <cell r="AO134" t="str">
            <v>Adjacent Street Traffic</v>
          </cell>
        </row>
        <row r="135">
          <cell r="A135">
            <v>861</v>
          </cell>
          <cell r="B135" t="str">
            <v>Sporting Goods Superstore</v>
          </cell>
          <cell r="C135" t="str">
            <v>1,000 Sq Ft</v>
          </cell>
          <cell r="D135">
            <v>106</v>
          </cell>
          <cell r="E135" t="str">
            <v>Avg</v>
          </cell>
          <cell r="F135" t="str">
            <v>*</v>
          </cell>
          <cell r="G135" t="str">
            <v>*</v>
          </cell>
          <cell r="H135">
            <v>3.1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 t="str">
            <v>*</v>
          </cell>
          <cell r="X135" t="str">
            <v>*</v>
          </cell>
          <cell r="Y135">
            <v>3.1</v>
          </cell>
          <cell r="AB135">
            <v>0.47</v>
          </cell>
          <cell r="AC135">
            <v>0.53</v>
          </cell>
          <cell r="AD135">
            <v>1</v>
          </cell>
          <cell r="AE135">
            <v>1</v>
          </cell>
          <cell r="AF135">
            <v>1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 t="str">
            <v>Adjacent Street Traffic</v>
          </cell>
          <cell r="AO135" t="str">
            <v>Adjacent Street Traffic</v>
          </cell>
        </row>
        <row r="136">
          <cell r="A136">
            <v>862</v>
          </cell>
          <cell r="B136" t="str">
            <v>Home Improvement Superstore</v>
          </cell>
          <cell r="C136" t="str">
            <v>1,000 Sq Ft</v>
          </cell>
          <cell r="E136" t="str">
            <v>Avg</v>
          </cell>
          <cell r="F136">
            <v>29.8</v>
          </cell>
          <cell r="G136">
            <v>1.26</v>
          </cell>
          <cell r="H136">
            <v>2.37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29.8</v>
          </cell>
          <cell r="X136">
            <v>1.26</v>
          </cell>
          <cell r="Y136">
            <v>2.37</v>
          </cell>
          <cell r="Z136">
            <v>0.56999999999999995</v>
          </cell>
          <cell r="AA136">
            <v>0.43</v>
          </cell>
          <cell r="AB136">
            <v>0.48</v>
          </cell>
          <cell r="AC136">
            <v>0.52</v>
          </cell>
          <cell r="AD136">
            <v>1</v>
          </cell>
          <cell r="AE136">
            <v>1</v>
          </cell>
          <cell r="AF136">
            <v>0.52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 t="str">
            <v>Adjacent Street Traffic</v>
          </cell>
          <cell r="AO136" t="str">
            <v>Adjacent Street Traffic</v>
          </cell>
          <cell r="AP136" t="str">
            <v>Ln(T) =0 .70Ln(X) + 4.85</v>
          </cell>
          <cell r="AS136">
            <v>0.59</v>
          </cell>
          <cell r="AV136">
            <v>0</v>
          </cell>
        </row>
        <row r="137">
          <cell r="A137">
            <v>863</v>
          </cell>
          <cell r="B137" t="str">
            <v>Electronics Superstore</v>
          </cell>
          <cell r="C137" t="str">
            <v>1,000 Sq Ft</v>
          </cell>
          <cell r="E137" t="str">
            <v>Avg</v>
          </cell>
          <cell r="F137">
            <v>45.04</v>
          </cell>
          <cell r="G137">
            <v>0.28000000000000003</v>
          </cell>
          <cell r="H137">
            <v>4.5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45.04</v>
          </cell>
          <cell r="X137">
            <v>0.28000000000000003</v>
          </cell>
          <cell r="Y137">
            <v>4.5</v>
          </cell>
          <cell r="AB137">
            <v>0.49</v>
          </cell>
          <cell r="AC137">
            <v>0.51</v>
          </cell>
          <cell r="AD137">
            <v>1</v>
          </cell>
          <cell r="AE137">
            <v>1</v>
          </cell>
          <cell r="AF137">
            <v>0.6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 t="str">
            <v>Adjacent Street Traffic</v>
          </cell>
          <cell r="AO137" t="str">
            <v>Adjacent Street Traffic</v>
          </cell>
        </row>
        <row r="138">
          <cell r="A138">
            <v>864</v>
          </cell>
          <cell r="B138" t="str">
            <v>Toy/Children's Superstore</v>
          </cell>
          <cell r="C138" t="str">
            <v>1,000 Sq Ft</v>
          </cell>
          <cell r="E138" t="str">
            <v>Avg</v>
          </cell>
          <cell r="F138" t="str">
            <v>*</v>
          </cell>
          <cell r="G138" t="str">
            <v>*</v>
          </cell>
          <cell r="H138">
            <v>4.99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 t="str">
            <v>*</v>
          </cell>
          <cell r="X138" t="str">
            <v>*</v>
          </cell>
          <cell r="Y138">
            <v>4.99</v>
          </cell>
          <cell r="AB138">
            <v>0.5</v>
          </cell>
          <cell r="AC138">
            <v>0.5</v>
          </cell>
          <cell r="AD138">
            <v>1</v>
          </cell>
          <cell r="AE138">
            <v>1</v>
          </cell>
          <cell r="AF138">
            <v>1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 t="str">
            <v>Adjacent Street Traffic</v>
          </cell>
          <cell r="AO138" t="str">
            <v>Adjacent Street Traffic</v>
          </cell>
        </row>
        <row r="139">
          <cell r="A139">
            <v>865</v>
          </cell>
          <cell r="B139" t="str">
            <v>Baby Superstore</v>
          </cell>
          <cell r="C139" t="str">
            <v>1,000 Sq Ft</v>
          </cell>
          <cell r="E139" t="str">
            <v>Avg</v>
          </cell>
          <cell r="F139" t="str">
            <v>*</v>
          </cell>
          <cell r="G139" t="str">
            <v>*</v>
          </cell>
          <cell r="H139">
            <v>1.82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 t="str">
            <v>*</v>
          </cell>
          <cell r="X139" t="str">
            <v>*</v>
          </cell>
          <cell r="Y139">
            <v>1.82</v>
          </cell>
          <cell r="AB139">
            <v>0.5</v>
          </cell>
          <cell r="AC139">
            <v>0.5</v>
          </cell>
          <cell r="AD139">
            <v>1</v>
          </cell>
          <cell r="AE139">
            <v>1</v>
          </cell>
          <cell r="AF139">
            <v>1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 t="str">
            <v>Adjacent Street Traffic</v>
          </cell>
          <cell r="AO139" t="str">
            <v>Adjacent Street Traffic</v>
          </cell>
        </row>
        <row r="140">
          <cell r="A140">
            <v>866</v>
          </cell>
          <cell r="B140" t="str">
            <v>Pet Supply Superstore</v>
          </cell>
          <cell r="C140" t="str">
            <v>1,000 Sq Ft</v>
          </cell>
          <cell r="E140" t="str">
            <v>Avg</v>
          </cell>
          <cell r="F140" t="str">
            <v>*</v>
          </cell>
          <cell r="G140" t="str">
            <v>*</v>
          </cell>
          <cell r="H140">
            <v>3.38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 t="str">
            <v>*</v>
          </cell>
          <cell r="X140" t="str">
            <v>*</v>
          </cell>
          <cell r="Y140">
            <v>3.38</v>
          </cell>
          <cell r="AB140">
            <v>0.5</v>
          </cell>
          <cell r="AC140">
            <v>0.5</v>
          </cell>
          <cell r="AD140">
            <v>1</v>
          </cell>
          <cell r="AE140">
            <v>1</v>
          </cell>
          <cell r="AF140">
            <v>1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 t="str">
            <v>Adjacent Street Traffic</v>
          </cell>
          <cell r="AO140" t="str">
            <v>Adjacent Street Traffic</v>
          </cell>
        </row>
        <row r="141">
          <cell r="A141">
            <v>867</v>
          </cell>
          <cell r="B141" t="str">
            <v>Office Supply Superstore</v>
          </cell>
          <cell r="C141" t="str">
            <v>1,000 Sq Ft</v>
          </cell>
          <cell r="E141" t="str">
            <v>Avg</v>
          </cell>
          <cell r="F141" t="str">
            <v>*</v>
          </cell>
          <cell r="G141" t="str">
            <v>*</v>
          </cell>
          <cell r="H141">
            <v>3.4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 t="str">
            <v>*</v>
          </cell>
          <cell r="X141" t="str">
            <v>*</v>
          </cell>
          <cell r="Y141">
            <v>3.4</v>
          </cell>
          <cell r="AB141">
            <v>0.53</v>
          </cell>
          <cell r="AC141">
            <v>0.47</v>
          </cell>
          <cell r="AD141">
            <v>1</v>
          </cell>
          <cell r="AE141">
            <v>1</v>
          </cell>
          <cell r="AF141">
            <v>1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 t="str">
            <v>Adjacent Street Traffic</v>
          </cell>
          <cell r="AO141" t="str">
            <v>Adjacent Street Traffic</v>
          </cell>
        </row>
        <row r="142">
          <cell r="A142">
            <v>868</v>
          </cell>
          <cell r="B142" t="str">
            <v>Book Superstore</v>
          </cell>
          <cell r="C142" t="str">
            <v>1,000 Sq Ft</v>
          </cell>
          <cell r="E142" t="str">
            <v>Avg</v>
          </cell>
          <cell r="F142" t="str">
            <v>*</v>
          </cell>
          <cell r="G142" t="str">
            <v>*</v>
          </cell>
          <cell r="H142">
            <v>19.53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 t="str">
            <v>*</v>
          </cell>
          <cell r="X142" t="str">
            <v>*</v>
          </cell>
          <cell r="Y142">
            <v>19.53</v>
          </cell>
          <cell r="AB142">
            <v>0.52</v>
          </cell>
          <cell r="AC142">
            <v>0.48</v>
          </cell>
          <cell r="AD142">
            <v>1</v>
          </cell>
          <cell r="AE142">
            <v>1</v>
          </cell>
          <cell r="AF142">
            <v>1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 t="str">
            <v>Adjacent Street Traffic</v>
          </cell>
          <cell r="AO142" t="str">
            <v>Adjacent Street Traffic</v>
          </cell>
        </row>
        <row r="143">
          <cell r="A143">
            <v>869</v>
          </cell>
          <cell r="B143" t="str">
            <v>Discount Home Furnishing Superstore</v>
          </cell>
          <cell r="C143" t="str">
            <v>1,000 Sq Ft</v>
          </cell>
          <cell r="E143" t="str">
            <v>Avg</v>
          </cell>
          <cell r="F143">
            <v>20</v>
          </cell>
          <cell r="G143">
            <v>0.56999999999999995</v>
          </cell>
          <cell r="H143">
            <v>1.57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20</v>
          </cell>
          <cell r="X143">
            <v>0.56999999999999995</v>
          </cell>
          <cell r="Y143">
            <v>1.57</v>
          </cell>
          <cell r="Z143">
            <v>0.64</v>
          </cell>
          <cell r="AA143">
            <v>0.36</v>
          </cell>
          <cell r="AB143">
            <v>0.53</v>
          </cell>
          <cell r="AC143">
            <v>0.47</v>
          </cell>
          <cell r="AD143">
            <v>1</v>
          </cell>
          <cell r="AE143">
            <v>1</v>
          </cell>
          <cell r="AF143">
            <v>1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 t="str">
            <v>Adjacent Street Traffic</v>
          </cell>
          <cell r="AO143" t="str">
            <v>Adjacent Street Traffic</v>
          </cell>
        </row>
        <row r="144">
          <cell r="A144">
            <v>872</v>
          </cell>
          <cell r="B144" t="str">
            <v>Bed and Linen Superstore</v>
          </cell>
          <cell r="C144" t="str">
            <v>1,000 Sq Ft</v>
          </cell>
          <cell r="E144" t="str">
            <v>Avg</v>
          </cell>
          <cell r="F144" t="str">
            <v>*</v>
          </cell>
          <cell r="G144" t="str">
            <v>*</v>
          </cell>
          <cell r="H144">
            <v>2.2200000000000002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 t="str">
            <v>*</v>
          </cell>
          <cell r="X144" t="str">
            <v>*</v>
          </cell>
          <cell r="Y144">
            <v>2.2200000000000002</v>
          </cell>
          <cell r="AB144">
            <v>0.41</v>
          </cell>
          <cell r="AC144">
            <v>0.59</v>
          </cell>
          <cell r="AD144">
            <v>1</v>
          </cell>
          <cell r="AE144">
            <v>1</v>
          </cell>
          <cell r="AF144">
            <v>1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 t="str">
            <v>Adjacent Street Traffic</v>
          </cell>
          <cell r="AO144" t="str">
            <v>Adjacent Street Traffic</v>
          </cell>
        </row>
        <row r="145">
          <cell r="A145">
            <v>875</v>
          </cell>
          <cell r="B145" t="str">
            <v>Department Store</v>
          </cell>
          <cell r="C145" t="str">
            <v>1,000 Sq Ft</v>
          </cell>
          <cell r="E145" t="str">
            <v>Avg</v>
          </cell>
          <cell r="F145">
            <v>22.88</v>
          </cell>
          <cell r="G145">
            <v>0.53</v>
          </cell>
          <cell r="H145">
            <v>1.78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22.88</v>
          </cell>
          <cell r="X145">
            <v>0.53</v>
          </cell>
          <cell r="Y145">
            <v>1.78</v>
          </cell>
          <cell r="Z145">
            <v>0.6</v>
          </cell>
          <cell r="AA145">
            <v>0.4</v>
          </cell>
          <cell r="AB145">
            <v>0.5</v>
          </cell>
          <cell r="AC145">
            <v>0.5</v>
          </cell>
          <cell r="AD145">
            <v>1</v>
          </cell>
          <cell r="AE145">
            <v>1</v>
          </cell>
          <cell r="AF145">
            <v>1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 t="str">
            <v>Adjacent Street Traffic</v>
          </cell>
          <cell r="AO145" t="str">
            <v>Adjacent Street Traffic</v>
          </cell>
        </row>
        <row r="146">
          <cell r="A146">
            <v>876</v>
          </cell>
          <cell r="B146" t="str">
            <v>Apparel Store</v>
          </cell>
          <cell r="C146" t="str">
            <v>1,000 Sq Ft</v>
          </cell>
          <cell r="E146" t="str">
            <v>Avg</v>
          </cell>
          <cell r="F146">
            <v>66.400000000000006</v>
          </cell>
          <cell r="G146">
            <v>1</v>
          </cell>
          <cell r="H146">
            <v>3.83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66.400000000000006</v>
          </cell>
          <cell r="X146">
            <v>1</v>
          </cell>
          <cell r="Y146">
            <v>3.83</v>
          </cell>
          <cell r="Z146">
            <v>0.8</v>
          </cell>
          <cell r="AA146">
            <v>0.2</v>
          </cell>
          <cell r="AB146">
            <v>0.5</v>
          </cell>
          <cell r="AC146">
            <v>0.5</v>
          </cell>
          <cell r="AD146">
            <v>1</v>
          </cell>
          <cell r="AE146">
            <v>1</v>
          </cell>
          <cell r="AF146">
            <v>1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 t="str">
            <v>Adjacent Street Traffic</v>
          </cell>
          <cell r="AO146" t="str">
            <v>Adjacent Street Traffic</v>
          </cell>
        </row>
        <row r="147">
          <cell r="A147">
            <v>879</v>
          </cell>
          <cell r="B147" t="str">
            <v>Arts and Crafts Store (1)</v>
          </cell>
          <cell r="C147" t="str">
            <v>1,000 Sq Ft</v>
          </cell>
          <cell r="E147" t="str">
            <v>Avg</v>
          </cell>
          <cell r="F147">
            <v>56.55</v>
          </cell>
          <cell r="G147">
            <v>4.6500000000000004</v>
          </cell>
          <cell r="H147">
            <v>6.21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56.55</v>
          </cell>
          <cell r="X147">
            <v>4.6500000000000004</v>
          </cell>
          <cell r="Y147">
            <v>6.21</v>
          </cell>
          <cell r="Z147">
            <v>0.49</v>
          </cell>
          <cell r="AA147">
            <v>0.51</v>
          </cell>
          <cell r="AB147">
            <v>0.46</v>
          </cell>
          <cell r="AC147">
            <v>0.54</v>
          </cell>
          <cell r="AD147">
            <v>1</v>
          </cell>
          <cell r="AE147">
            <v>1</v>
          </cell>
          <cell r="AF147">
            <v>1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 t="str">
            <v>Generator</v>
          </cell>
          <cell r="AO147" t="str">
            <v>Adjacent Street Traffic</v>
          </cell>
        </row>
        <row r="148">
          <cell r="A148">
            <v>880</v>
          </cell>
          <cell r="B148" t="str">
            <v>Pharmacy/Drugstore w/o Drive-Through Window</v>
          </cell>
          <cell r="C148" t="str">
            <v>1,000 Sq Ft</v>
          </cell>
          <cell r="E148" t="str">
            <v>Avg</v>
          </cell>
          <cell r="F148">
            <v>90.06</v>
          </cell>
          <cell r="G148">
            <v>3.2</v>
          </cell>
          <cell r="H148">
            <v>8.42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90.06</v>
          </cell>
          <cell r="X148">
            <v>3.2</v>
          </cell>
          <cell r="Y148">
            <v>8.42</v>
          </cell>
          <cell r="Z148">
            <v>0.59</v>
          </cell>
          <cell r="AA148">
            <v>0.41</v>
          </cell>
          <cell r="AB148">
            <v>0.5</v>
          </cell>
          <cell r="AC148">
            <v>0.5</v>
          </cell>
          <cell r="AD148">
            <v>1</v>
          </cell>
          <cell r="AE148">
            <v>1</v>
          </cell>
          <cell r="AF148">
            <v>0.47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 t="str">
            <v>Adjacent Street Traffic</v>
          </cell>
          <cell r="AO148" t="str">
            <v>Adjacent Street Traffic</v>
          </cell>
          <cell r="AP148" t="str">
            <v>Ln(T) = 0.99Ln(X) + 4.51</v>
          </cell>
          <cell r="AQ148" t="str">
            <v>T = 9.50(X) - 66.58</v>
          </cell>
          <cell r="AS148">
            <v>0.73</v>
          </cell>
          <cell r="AT148">
            <v>0.93</v>
          </cell>
          <cell r="AV148">
            <v>0</v>
          </cell>
          <cell r="AW148">
            <v>0</v>
          </cell>
        </row>
        <row r="149">
          <cell r="A149">
            <v>881</v>
          </cell>
          <cell r="B149" t="str">
            <v>Pharmacy/Drugstore w/ Drive-Through Window</v>
          </cell>
          <cell r="C149" t="str">
            <v>1,000 Sq Ft</v>
          </cell>
          <cell r="D149">
            <v>10</v>
          </cell>
          <cell r="E149" t="str">
            <v>Avg</v>
          </cell>
          <cell r="F149">
            <v>88.16</v>
          </cell>
          <cell r="G149">
            <v>2.66</v>
          </cell>
          <cell r="H149">
            <v>10.35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88.16</v>
          </cell>
          <cell r="X149">
            <v>2.66</v>
          </cell>
          <cell r="Y149">
            <v>10.35</v>
          </cell>
          <cell r="Z149">
            <v>0.56999999999999995</v>
          </cell>
          <cell r="AA149">
            <v>0.43</v>
          </cell>
          <cell r="AB149">
            <v>0.5</v>
          </cell>
          <cell r="AC149">
            <v>0.5</v>
          </cell>
          <cell r="AD149">
            <v>1</v>
          </cell>
          <cell r="AE149">
            <v>1</v>
          </cell>
          <cell r="AF149">
            <v>0.51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 t="str">
            <v>Adjacent Street Traffic</v>
          </cell>
          <cell r="AO149" t="str">
            <v>Adjacent Street Traffic</v>
          </cell>
        </row>
        <row r="150">
          <cell r="A150">
            <v>890</v>
          </cell>
          <cell r="B150" t="str">
            <v>Furniture Store</v>
          </cell>
          <cell r="C150" t="str">
            <v>1,000 Sq Ft</v>
          </cell>
          <cell r="E150" t="str">
            <v>Avg</v>
          </cell>
          <cell r="F150">
            <v>5.0599999999999996</v>
          </cell>
          <cell r="G150">
            <v>0.17</v>
          </cell>
          <cell r="H150">
            <v>0.45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5.0599999999999996</v>
          </cell>
          <cell r="X150">
            <v>0.17</v>
          </cell>
          <cell r="Y150">
            <v>0.45</v>
          </cell>
          <cell r="Z150">
            <v>0.69</v>
          </cell>
          <cell r="AA150">
            <v>0.31</v>
          </cell>
          <cell r="AB150">
            <v>0.48</v>
          </cell>
          <cell r="AC150">
            <v>0.52</v>
          </cell>
          <cell r="AD150">
            <v>1</v>
          </cell>
          <cell r="AE150">
            <v>1</v>
          </cell>
          <cell r="AF150">
            <v>0.47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 t="str">
            <v>Adjacent Street Traffic</v>
          </cell>
          <cell r="AO150" t="str">
            <v>Adjacent Street Traffic</v>
          </cell>
        </row>
        <row r="151">
          <cell r="A151">
            <v>896</v>
          </cell>
          <cell r="B151" t="str">
            <v>Video Rental Store</v>
          </cell>
          <cell r="C151" t="str">
            <v>1,000 Sq Ft</v>
          </cell>
          <cell r="E151" t="str">
            <v>Avg</v>
          </cell>
          <cell r="F151" t="str">
            <v>*</v>
          </cell>
          <cell r="G151" t="str">
            <v>*</v>
          </cell>
          <cell r="H151">
            <v>13.6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 t="str">
            <v>*</v>
          </cell>
          <cell r="X151" t="str">
            <v>*</v>
          </cell>
          <cell r="Y151">
            <v>13.6</v>
          </cell>
          <cell r="AB151">
            <v>0.46</v>
          </cell>
          <cell r="AC151">
            <v>0.54</v>
          </cell>
          <cell r="AD151">
            <v>1</v>
          </cell>
          <cell r="AE151">
            <v>1</v>
          </cell>
          <cell r="AF151">
            <v>1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 t="str">
            <v>Adjacent Street Traffic</v>
          </cell>
          <cell r="AO151" t="str">
            <v>Adjacent Street Traffic</v>
          </cell>
          <cell r="AR151" t="str">
            <v>Ln(T) = 0.93Ln(X) + 2.61</v>
          </cell>
          <cell r="AU151">
            <v>0.79</v>
          </cell>
          <cell r="AX151">
            <v>0</v>
          </cell>
        </row>
        <row r="152">
          <cell r="A152">
            <v>911</v>
          </cell>
          <cell r="B152" t="str">
            <v>Walk-In Bank</v>
          </cell>
          <cell r="C152" t="str">
            <v>1,000 Sq Ft</v>
          </cell>
          <cell r="E152" t="str">
            <v>Avg</v>
          </cell>
          <cell r="F152" t="str">
            <v>*</v>
          </cell>
          <cell r="G152" t="str">
            <v>*</v>
          </cell>
          <cell r="H152">
            <v>12.13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 t="str">
            <v>*</v>
          </cell>
          <cell r="X152" t="str">
            <v>*</v>
          </cell>
          <cell r="Y152">
            <v>12.13</v>
          </cell>
          <cell r="AB152">
            <v>0.44</v>
          </cell>
          <cell r="AC152">
            <v>0.56000000000000005</v>
          </cell>
          <cell r="AD152">
            <v>1</v>
          </cell>
          <cell r="AE152">
            <v>1</v>
          </cell>
          <cell r="AF152">
            <v>1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 t="str">
            <v>Adjacent Street Traffic</v>
          </cell>
          <cell r="AO152" t="str">
            <v>Adjacent Street Traffic</v>
          </cell>
        </row>
        <row r="153">
          <cell r="A153">
            <v>912</v>
          </cell>
          <cell r="B153" t="str">
            <v>Drive-In Bank</v>
          </cell>
          <cell r="C153" t="str">
            <v>1,000 Sq Ft</v>
          </cell>
          <cell r="D153">
            <v>4.5780000000000003</v>
          </cell>
          <cell r="E153" t="str">
            <v>Avg</v>
          </cell>
          <cell r="F153">
            <v>148.15</v>
          </cell>
          <cell r="G153">
            <v>12.35</v>
          </cell>
          <cell r="H153">
            <v>25.82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148.15</v>
          </cell>
          <cell r="X153">
            <v>12.35</v>
          </cell>
          <cell r="Y153">
            <v>25.82</v>
          </cell>
          <cell r="Z153">
            <v>0.56000000000000005</v>
          </cell>
          <cell r="AA153">
            <v>0.44</v>
          </cell>
          <cell r="AB153">
            <v>0.5</v>
          </cell>
          <cell r="AC153">
            <v>0.5</v>
          </cell>
          <cell r="AD153">
            <v>1</v>
          </cell>
          <cell r="AE153">
            <v>1</v>
          </cell>
          <cell r="AF153">
            <v>0.53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 t="str">
            <v>Adjacent Street Traffic</v>
          </cell>
          <cell r="AO153" t="str">
            <v>Adjacent Street Traffic</v>
          </cell>
        </row>
        <row r="154">
          <cell r="A154">
            <v>918</v>
          </cell>
          <cell r="B154" t="str">
            <v>Hair Salon</v>
          </cell>
          <cell r="C154" t="str">
            <v>1,000 Sq Ft</v>
          </cell>
          <cell r="E154" t="str">
            <v>Avg</v>
          </cell>
          <cell r="F154" t="str">
            <v>*</v>
          </cell>
          <cell r="G154">
            <v>1.21</v>
          </cell>
          <cell r="H154">
            <v>1.45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 t="str">
            <v>*</v>
          </cell>
          <cell r="X154">
            <v>1.21</v>
          </cell>
          <cell r="Y154">
            <v>1.45</v>
          </cell>
          <cell r="Z154">
            <v>1</v>
          </cell>
          <cell r="AB154">
            <v>0.17</v>
          </cell>
          <cell r="AC154">
            <v>0.83</v>
          </cell>
          <cell r="AD154">
            <v>1</v>
          </cell>
          <cell r="AE154">
            <v>1</v>
          </cell>
          <cell r="AF154">
            <v>1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 t="str">
            <v>Adjacent Street Traffic</v>
          </cell>
          <cell r="AO154" t="str">
            <v>Adjacent Street Traffic</v>
          </cell>
        </row>
        <row r="155">
          <cell r="A155">
            <v>920</v>
          </cell>
          <cell r="B155" t="str">
            <v>Copy, Print and Express Ship Store</v>
          </cell>
          <cell r="C155" t="str">
            <v>1,000 Sq Ft</v>
          </cell>
          <cell r="E155" t="str">
            <v>Avg</v>
          </cell>
          <cell r="F155" t="str">
            <v>*</v>
          </cell>
          <cell r="G155">
            <v>2.78</v>
          </cell>
          <cell r="H155">
            <v>7.41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 t="str">
            <v>*</v>
          </cell>
          <cell r="X155">
            <v>2.78</v>
          </cell>
          <cell r="Y155">
            <v>7.41</v>
          </cell>
          <cell r="Z155">
            <v>0.75</v>
          </cell>
          <cell r="AA155">
            <v>0.25</v>
          </cell>
          <cell r="AB155">
            <v>0.44</v>
          </cell>
          <cell r="AC155">
            <v>0.56000000000000005</v>
          </cell>
          <cell r="AD155">
            <v>1</v>
          </cell>
          <cell r="AE155">
            <v>1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 t="str">
            <v>Adjacent Street Traffic</v>
          </cell>
          <cell r="AO155" t="str">
            <v>Adjacent Street Traffic</v>
          </cell>
        </row>
        <row r="156">
          <cell r="A156">
            <v>925</v>
          </cell>
          <cell r="B156" t="str">
            <v>Drinking Place</v>
          </cell>
          <cell r="C156" t="str">
            <v>1,000 Sq Ft</v>
          </cell>
          <cell r="E156" t="str">
            <v>Avg</v>
          </cell>
          <cell r="F156" t="str">
            <v>*</v>
          </cell>
          <cell r="G156" t="str">
            <v>*</v>
          </cell>
          <cell r="H156">
            <v>11.34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 t="str">
            <v>*</v>
          </cell>
          <cell r="X156" t="str">
            <v>*</v>
          </cell>
          <cell r="Y156">
            <v>11.34</v>
          </cell>
          <cell r="AB156">
            <v>0.66</v>
          </cell>
          <cell r="AC156">
            <v>0.34</v>
          </cell>
          <cell r="AD156">
            <v>1</v>
          </cell>
          <cell r="AE156">
            <v>1</v>
          </cell>
          <cell r="AF156">
            <v>1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 t="str">
            <v>Adjacent Street Traffic</v>
          </cell>
          <cell r="AO156" t="str">
            <v>Adjacent Street Traffic</v>
          </cell>
        </row>
        <row r="157">
          <cell r="A157">
            <v>931</v>
          </cell>
          <cell r="B157" t="str">
            <v>Quality Restaurant</v>
          </cell>
          <cell r="C157" t="str">
            <v>1,000 Sq Ft</v>
          </cell>
          <cell r="E157" t="str">
            <v>Avg</v>
          </cell>
          <cell r="F157">
            <v>89.95</v>
          </cell>
          <cell r="G157">
            <v>0.81</v>
          </cell>
          <cell r="H157">
            <v>7.49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89.95</v>
          </cell>
          <cell r="X157">
            <v>0.81</v>
          </cell>
          <cell r="Y157">
            <v>7.49</v>
          </cell>
          <cell r="Z157">
            <v>0.82</v>
          </cell>
          <cell r="AA157">
            <v>0.18</v>
          </cell>
          <cell r="AB157">
            <v>0.67</v>
          </cell>
          <cell r="AC157">
            <v>0.33</v>
          </cell>
          <cell r="AD157">
            <v>1</v>
          </cell>
          <cell r="AE157">
            <v>1</v>
          </cell>
          <cell r="AF157">
            <v>0.56000000000000005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 t="str">
            <v>Adjacent Street Traffic</v>
          </cell>
          <cell r="AO157" t="str">
            <v>Adjacent Street Traffic</v>
          </cell>
        </row>
        <row r="158">
          <cell r="A158">
            <v>932</v>
          </cell>
          <cell r="B158" t="str">
            <v>High-Turnover (Sit-Down) Restaurant</v>
          </cell>
          <cell r="C158" t="str">
            <v>1,000 Sq Ft</v>
          </cell>
          <cell r="E158" t="str">
            <v>Avg</v>
          </cell>
          <cell r="F158">
            <v>127.15</v>
          </cell>
          <cell r="G158">
            <v>11.52</v>
          </cell>
          <cell r="H158">
            <v>11.15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127.15</v>
          </cell>
          <cell r="X158">
            <v>11.52</v>
          </cell>
          <cell r="Y158">
            <v>11.15</v>
          </cell>
          <cell r="Z158">
            <v>0.52</v>
          </cell>
          <cell r="AA158">
            <v>0.48</v>
          </cell>
          <cell r="AB158">
            <v>0.59</v>
          </cell>
          <cell r="AC158">
            <v>0.41</v>
          </cell>
          <cell r="AD158">
            <v>1</v>
          </cell>
          <cell r="AE158">
            <v>1</v>
          </cell>
          <cell r="AF158">
            <v>0.56999999999999995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 t="str">
            <v>Adjacent Street Traffic</v>
          </cell>
          <cell r="AO158" t="str">
            <v>Adjacent Street Traffic</v>
          </cell>
        </row>
        <row r="159">
          <cell r="A159">
            <v>933</v>
          </cell>
          <cell r="B159" t="str">
            <v>Fast-Food Restaurant w/o D.T.</v>
          </cell>
          <cell r="C159" t="str">
            <v>1,000 Sq Ft</v>
          </cell>
          <cell r="E159" t="str">
            <v>Avg</v>
          </cell>
          <cell r="F159">
            <v>716</v>
          </cell>
          <cell r="G159">
            <v>43.87</v>
          </cell>
          <cell r="H159">
            <v>26.15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716</v>
          </cell>
          <cell r="X159">
            <v>43.87</v>
          </cell>
          <cell r="Y159">
            <v>26.15</v>
          </cell>
          <cell r="Z159">
            <v>0.6</v>
          </cell>
          <cell r="AA159">
            <v>0.4</v>
          </cell>
          <cell r="AB159">
            <v>0.51</v>
          </cell>
          <cell r="AC159">
            <v>0.49</v>
          </cell>
          <cell r="AD159">
            <v>1</v>
          </cell>
          <cell r="AE159">
            <v>1</v>
          </cell>
          <cell r="AF159">
            <v>1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 t="str">
            <v>Adjacent Street Traffic</v>
          </cell>
          <cell r="AO159" t="str">
            <v>Adjacent Street Traffic</v>
          </cell>
        </row>
        <row r="160">
          <cell r="A160" t="str">
            <v>933-1</v>
          </cell>
          <cell r="B160" t="str">
            <v>Fast-Food Restaurant w/o D.T. - Yogurt</v>
          </cell>
          <cell r="C160" t="str">
            <v>1,000 Sq Ft</v>
          </cell>
          <cell r="E160" t="str">
            <v>Avg</v>
          </cell>
          <cell r="F160" t="str">
            <v>*</v>
          </cell>
          <cell r="G160" t="str">
            <v>*</v>
          </cell>
          <cell r="H160">
            <v>15.12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 t="str">
            <v>*</v>
          </cell>
          <cell r="X160" t="str">
            <v>*</v>
          </cell>
          <cell r="Y160">
            <v>15.12</v>
          </cell>
          <cell r="AB160">
            <v>0.38</v>
          </cell>
          <cell r="AC160">
            <v>0.62</v>
          </cell>
          <cell r="AD160">
            <v>1</v>
          </cell>
          <cell r="AE160">
            <v>1</v>
          </cell>
          <cell r="AF160">
            <v>1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 t="str">
            <v>Adjacent Street Traffic</v>
          </cell>
          <cell r="AO160" t="str">
            <v>Adjacent Street Traffic</v>
          </cell>
        </row>
        <row r="161">
          <cell r="A161">
            <v>934</v>
          </cell>
          <cell r="B161" t="str">
            <v>Fast-Food Restaurant w/ D.T.</v>
          </cell>
          <cell r="C161" t="str">
            <v>1,000 Sq Ft</v>
          </cell>
          <cell r="D161">
            <v>3.3580000000000001</v>
          </cell>
          <cell r="E161" t="str">
            <v>Avg</v>
          </cell>
          <cell r="F161">
            <v>496.12</v>
          </cell>
          <cell r="G161">
            <v>49.35</v>
          </cell>
          <cell r="H161">
            <v>33.840000000000003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496.12</v>
          </cell>
          <cell r="X161">
            <v>49.35</v>
          </cell>
          <cell r="Y161">
            <v>33.840000000000003</v>
          </cell>
          <cell r="Z161">
            <v>0.51</v>
          </cell>
          <cell r="AA161">
            <v>0.49</v>
          </cell>
          <cell r="AB161">
            <v>0.52</v>
          </cell>
          <cell r="AC161">
            <v>0.48</v>
          </cell>
          <cell r="AD161">
            <v>1</v>
          </cell>
          <cell r="AE161">
            <v>0.51</v>
          </cell>
          <cell r="AF161">
            <v>0.5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 t="str">
            <v>Adjacent Street Traffic</v>
          </cell>
          <cell r="AO161" t="str">
            <v>Adjacent Street Traffic</v>
          </cell>
        </row>
        <row r="162">
          <cell r="A162">
            <v>935</v>
          </cell>
          <cell r="B162" t="str">
            <v>Fast-Food Restaurant w/ D.T. No Indoor Seats</v>
          </cell>
          <cell r="C162" t="str">
            <v>1,000 Sq Ft</v>
          </cell>
          <cell r="E162" t="str">
            <v>Avg</v>
          </cell>
          <cell r="F162" t="str">
            <v>*</v>
          </cell>
          <cell r="G162" t="str">
            <v>*</v>
          </cell>
          <cell r="H162">
            <v>153.85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 t="str">
            <v>*</v>
          </cell>
          <cell r="X162" t="str">
            <v>*</v>
          </cell>
          <cell r="Y162">
            <v>153.85</v>
          </cell>
          <cell r="AB162">
            <v>0.54</v>
          </cell>
          <cell r="AC162">
            <v>0.46</v>
          </cell>
          <cell r="AD162">
            <v>1</v>
          </cell>
          <cell r="AE162">
            <v>1</v>
          </cell>
          <cell r="AF162">
            <v>1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 t="str">
            <v>Adjacent Street Traffic</v>
          </cell>
          <cell r="AO162" t="str">
            <v>Adjacent Street Traffic</v>
          </cell>
        </row>
        <row r="163">
          <cell r="A163">
            <v>936</v>
          </cell>
          <cell r="B163" t="str">
            <v xml:space="preserve">Coffee/Donut Shop w/o D.T. </v>
          </cell>
          <cell r="C163" t="str">
            <v>1,000 Sq Ft</v>
          </cell>
          <cell r="E163" t="str">
            <v>Avg</v>
          </cell>
          <cell r="F163" t="str">
            <v>*</v>
          </cell>
          <cell r="G163">
            <v>117.23</v>
          </cell>
          <cell r="H163">
            <v>40.57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 t="str">
            <v>*</v>
          </cell>
          <cell r="X163">
            <v>117.23</v>
          </cell>
          <cell r="Y163">
            <v>40.57</v>
          </cell>
          <cell r="Z163">
            <v>0.51</v>
          </cell>
          <cell r="AA163">
            <v>0.49</v>
          </cell>
          <cell r="AB163">
            <v>0.5</v>
          </cell>
          <cell r="AC163">
            <v>0.5</v>
          </cell>
          <cell r="AD163">
            <v>1</v>
          </cell>
          <cell r="AE163">
            <v>1</v>
          </cell>
          <cell r="AF163">
            <v>1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 t="str">
            <v>Adjacent Street Traffic</v>
          </cell>
          <cell r="AO163" t="str">
            <v>Adjacent Street Traffic</v>
          </cell>
        </row>
        <row r="164">
          <cell r="A164" t="str">
            <v>936-1</v>
          </cell>
          <cell r="B164" t="str">
            <v>Donut/Ice Cream Shop w/o D.T.</v>
          </cell>
          <cell r="C164" t="str">
            <v>1,000 Sq Ft</v>
          </cell>
          <cell r="E164" t="str">
            <v>Avg</v>
          </cell>
          <cell r="F164" t="str">
            <v>*</v>
          </cell>
          <cell r="G164" t="str">
            <v>*</v>
          </cell>
          <cell r="H164">
            <v>20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 t="str">
            <v>*</v>
          </cell>
          <cell r="X164" t="str">
            <v>*</v>
          </cell>
          <cell r="Y164">
            <v>20</v>
          </cell>
          <cell r="AB164">
            <v>0.5</v>
          </cell>
          <cell r="AC164">
            <v>0.5</v>
          </cell>
          <cell r="AD164">
            <v>1</v>
          </cell>
          <cell r="AE164">
            <v>1</v>
          </cell>
          <cell r="AF164">
            <v>1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 t="str">
            <v>Adjacent Street Traffic</v>
          </cell>
          <cell r="AO164" t="str">
            <v>Adjacent Street Traffic</v>
          </cell>
        </row>
        <row r="165">
          <cell r="A165" t="str">
            <v>936-2</v>
          </cell>
          <cell r="B165" t="str">
            <v>Donut/Sandwich Shop w/o D.T.</v>
          </cell>
          <cell r="C165" t="str">
            <v>1,000 Sq Ft</v>
          </cell>
          <cell r="E165" t="str">
            <v>Avg</v>
          </cell>
          <cell r="F165" t="str">
            <v>*</v>
          </cell>
          <cell r="G165">
            <v>59.75</v>
          </cell>
          <cell r="H165">
            <v>13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 t="str">
            <v>*</v>
          </cell>
          <cell r="X165">
            <v>59.75</v>
          </cell>
          <cell r="Y165">
            <v>13</v>
          </cell>
          <cell r="Z165">
            <v>0.49</v>
          </cell>
          <cell r="AA165">
            <v>0.51</v>
          </cell>
          <cell r="AB165">
            <v>0.52</v>
          </cell>
          <cell r="AC165">
            <v>0.48</v>
          </cell>
          <cell r="AD165">
            <v>1</v>
          </cell>
          <cell r="AE165">
            <v>1</v>
          </cell>
          <cell r="AF165">
            <v>1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 t="str">
            <v>Adjacent Street Traffic</v>
          </cell>
          <cell r="AO165" t="str">
            <v>Adjacent Street Traffic</v>
          </cell>
        </row>
        <row r="166">
          <cell r="A166">
            <v>937</v>
          </cell>
          <cell r="B166" t="str">
            <v xml:space="preserve">Coffee/Donut Shop w/ D.T. </v>
          </cell>
          <cell r="C166" t="str">
            <v>1,000 Sq Ft</v>
          </cell>
          <cell r="E166" t="str">
            <v>Avg</v>
          </cell>
          <cell r="F166">
            <v>818.58</v>
          </cell>
          <cell r="G166">
            <v>110.75</v>
          </cell>
          <cell r="H166">
            <v>42.93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818.58</v>
          </cell>
          <cell r="X166">
            <v>110.75</v>
          </cell>
          <cell r="Y166">
            <v>42.93</v>
          </cell>
          <cell r="Z166">
            <v>0.51</v>
          </cell>
          <cell r="AA166">
            <v>0.49</v>
          </cell>
          <cell r="AB166">
            <v>0.5</v>
          </cell>
          <cell r="AC166">
            <v>0.5</v>
          </cell>
          <cell r="AD166">
            <v>1</v>
          </cell>
          <cell r="AE166">
            <v>1</v>
          </cell>
          <cell r="AF166">
            <v>1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 t="str">
            <v>Adjacent Street Traffic</v>
          </cell>
          <cell r="AO166" t="str">
            <v>Adjacent Street Traffic</v>
          </cell>
        </row>
        <row r="167">
          <cell r="A167">
            <v>938</v>
          </cell>
          <cell r="B167" t="str">
            <v>Coffee/Donut Shop w/ D.T. No Indoor Seats</v>
          </cell>
          <cell r="C167" t="str">
            <v>1,000 Sq Ft</v>
          </cell>
          <cell r="E167" t="str">
            <v>Avg</v>
          </cell>
          <cell r="F167">
            <v>1800</v>
          </cell>
          <cell r="G167">
            <v>303.33</v>
          </cell>
          <cell r="H167">
            <v>75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1800</v>
          </cell>
          <cell r="X167">
            <v>303.33</v>
          </cell>
          <cell r="Y167">
            <v>75</v>
          </cell>
          <cell r="Z167">
            <v>0.5</v>
          </cell>
          <cell r="AA167">
            <v>0.5</v>
          </cell>
          <cell r="AB167">
            <v>0.5</v>
          </cell>
          <cell r="AC167">
            <v>0.5</v>
          </cell>
          <cell r="AD167">
            <v>0.11</v>
          </cell>
          <cell r="AE167">
            <v>0.11</v>
          </cell>
          <cell r="AF167">
            <v>0.11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 t="str">
            <v>Adjacent Street Traffic</v>
          </cell>
          <cell r="AO167" t="str">
            <v>Adjacent Street Traffic</v>
          </cell>
        </row>
        <row r="168">
          <cell r="A168">
            <v>939</v>
          </cell>
          <cell r="B168" t="str">
            <v>Bread/Donut/Bagel Shop w/o D.T.</v>
          </cell>
          <cell r="C168" t="str">
            <v>1,000 Sq Ft</v>
          </cell>
          <cell r="E168" t="str">
            <v>Avg</v>
          </cell>
          <cell r="F168" t="str">
            <v>*</v>
          </cell>
          <cell r="G168">
            <v>70.22</v>
          </cell>
          <cell r="H168">
            <v>28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 t="str">
            <v>*</v>
          </cell>
          <cell r="X168">
            <v>70.22</v>
          </cell>
          <cell r="Y168">
            <v>28</v>
          </cell>
          <cell r="Z168">
            <v>0.47</v>
          </cell>
          <cell r="AA168">
            <v>0.53</v>
          </cell>
          <cell r="AB168">
            <v>0.5</v>
          </cell>
          <cell r="AC168">
            <v>0.5</v>
          </cell>
          <cell r="AD168">
            <v>1</v>
          </cell>
          <cell r="AE168">
            <v>1</v>
          </cell>
          <cell r="AF168">
            <v>1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 t="str">
            <v>Adjacent Street Traffic</v>
          </cell>
          <cell r="AO168" t="str">
            <v>Adjacent Street Traffic</v>
          </cell>
        </row>
        <row r="169">
          <cell r="A169">
            <v>940</v>
          </cell>
          <cell r="B169" t="str">
            <v>Bread/Donut/Bagel Shop w/ D.T.</v>
          </cell>
          <cell r="C169" t="str">
            <v>1,000 Sq Ft</v>
          </cell>
          <cell r="E169" t="str">
            <v>Avg</v>
          </cell>
          <cell r="F169" t="str">
            <v>*</v>
          </cell>
          <cell r="G169">
            <v>36.92</v>
          </cell>
          <cell r="H169">
            <v>19.559999999999999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 t="str">
            <v>*</v>
          </cell>
          <cell r="X169">
            <v>36.92</v>
          </cell>
          <cell r="Y169">
            <v>19.559999999999999</v>
          </cell>
          <cell r="Z169">
            <v>0.5</v>
          </cell>
          <cell r="AA169">
            <v>0.5</v>
          </cell>
          <cell r="AB169">
            <v>0.5</v>
          </cell>
          <cell r="AC169">
            <v>0.5</v>
          </cell>
          <cell r="AD169">
            <v>1</v>
          </cell>
          <cell r="AE169">
            <v>1</v>
          </cell>
          <cell r="AF169">
            <v>1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 t="str">
            <v>Adjacent Street Traffic</v>
          </cell>
          <cell r="AO169" t="str">
            <v>Adjacent Street Traffic</v>
          </cell>
        </row>
        <row r="170">
          <cell r="A170">
            <v>941</v>
          </cell>
          <cell r="B170" t="str">
            <v>Quick Lubrication Vehicle Shop</v>
          </cell>
          <cell r="C170" t="str">
            <v>Servicing Position(s)</v>
          </cell>
          <cell r="E170" t="str">
            <v>Avg</v>
          </cell>
          <cell r="F170">
            <v>40</v>
          </cell>
          <cell r="G170">
            <v>3</v>
          </cell>
          <cell r="H170">
            <v>5.19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40</v>
          </cell>
          <cell r="X170">
            <v>3</v>
          </cell>
          <cell r="Y170">
            <v>5.19</v>
          </cell>
          <cell r="Z170">
            <v>0.67</v>
          </cell>
          <cell r="AA170">
            <v>0.33</v>
          </cell>
          <cell r="AB170">
            <v>0.55000000000000004</v>
          </cell>
          <cell r="AC170">
            <v>0.45</v>
          </cell>
          <cell r="AD170">
            <v>1</v>
          </cell>
          <cell r="AE170">
            <v>1</v>
          </cell>
          <cell r="AF170">
            <v>1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 t="str">
            <v>Adjacent Street Traffic</v>
          </cell>
          <cell r="AO170" t="str">
            <v>Adjacent Street Traffic</v>
          </cell>
          <cell r="AR170" t="str">
            <v>Ln(T) = 1.44Ln(X) + 1.13</v>
          </cell>
          <cell r="AU170">
            <v>0.51</v>
          </cell>
          <cell r="AX170">
            <v>0</v>
          </cell>
        </row>
        <row r="171">
          <cell r="A171">
            <v>942</v>
          </cell>
          <cell r="B171" t="str">
            <v>Automobile Care Center</v>
          </cell>
          <cell r="C171" t="str">
            <v>1,000 Sq Ft</v>
          </cell>
          <cell r="E171" t="str">
            <v>Avg</v>
          </cell>
          <cell r="F171" t="str">
            <v>*</v>
          </cell>
          <cell r="G171">
            <v>2.94</v>
          </cell>
          <cell r="H171">
            <v>3.38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 t="str">
            <v>*</v>
          </cell>
          <cell r="X171">
            <v>2.94</v>
          </cell>
          <cell r="Y171">
            <v>3.38</v>
          </cell>
          <cell r="Z171">
            <v>0.65</v>
          </cell>
          <cell r="AA171">
            <v>0.35</v>
          </cell>
          <cell r="AB171">
            <v>0.5</v>
          </cell>
          <cell r="AC171">
            <v>0.5</v>
          </cell>
          <cell r="AD171">
            <v>1</v>
          </cell>
          <cell r="AE171">
            <v>1</v>
          </cell>
          <cell r="AF171">
            <v>1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 t="str">
            <v>Adjacent Street Traffic</v>
          </cell>
          <cell r="AO171" t="str">
            <v>Adjacent Street Traffic</v>
          </cell>
          <cell r="AR171" t="str">
            <v>Ln(T) = 0.94Ln(X) + 1.33</v>
          </cell>
          <cell r="AU171">
            <v>0.5</v>
          </cell>
          <cell r="AX171">
            <v>0</v>
          </cell>
        </row>
        <row r="172">
          <cell r="A172">
            <v>943</v>
          </cell>
          <cell r="B172" t="str">
            <v>Automobile Parts and Service Center</v>
          </cell>
          <cell r="C172" t="str">
            <v>1,000 Sq Ft</v>
          </cell>
          <cell r="E172" t="str">
            <v>Avg</v>
          </cell>
          <cell r="F172" t="str">
            <v>*</v>
          </cell>
          <cell r="G172" t="str">
            <v>*</v>
          </cell>
          <cell r="H172">
            <v>4.46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 t="str">
            <v>*</v>
          </cell>
          <cell r="X172" t="str">
            <v>*</v>
          </cell>
          <cell r="Y172">
            <v>4.46</v>
          </cell>
          <cell r="AB172">
            <v>0.42</v>
          </cell>
          <cell r="AC172">
            <v>0.57999999999999996</v>
          </cell>
          <cell r="AD172">
            <v>1</v>
          </cell>
          <cell r="AE172">
            <v>1</v>
          </cell>
          <cell r="AF172">
            <v>1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 t="str">
            <v>Adjacent Street Traffic</v>
          </cell>
          <cell r="AO172" t="str">
            <v>Adjacent Street Traffic</v>
          </cell>
        </row>
        <row r="173">
          <cell r="A173">
            <v>944</v>
          </cell>
          <cell r="B173" t="str">
            <v>Gasoline/Service Station</v>
          </cell>
          <cell r="C173" t="str">
            <v>Fueling Position(s)</v>
          </cell>
          <cell r="D173">
            <v>24</v>
          </cell>
          <cell r="E173" t="str">
            <v>Avg</v>
          </cell>
          <cell r="F173">
            <v>168.56</v>
          </cell>
          <cell r="G173">
            <v>12.16</v>
          </cell>
          <cell r="H173">
            <v>13.86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168.56</v>
          </cell>
          <cell r="X173">
            <v>12.16</v>
          </cell>
          <cell r="Y173">
            <v>13.86</v>
          </cell>
          <cell r="Z173">
            <v>0.51</v>
          </cell>
          <cell r="AA173">
            <v>0.49</v>
          </cell>
          <cell r="AB173">
            <v>0.5</v>
          </cell>
          <cell r="AC173">
            <v>0.5</v>
          </cell>
          <cell r="AD173">
            <v>1</v>
          </cell>
          <cell r="AE173">
            <v>0.42</v>
          </cell>
          <cell r="AF173">
            <v>0.57999999999999996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 t="str">
            <v>Adjacent Street Traffic</v>
          </cell>
          <cell r="AO173" t="str">
            <v>Adjacent Street Traffic</v>
          </cell>
          <cell r="AQ173" t="str">
            <v>T = 10.27(X) + 13.89</v>
          </cell>
          <cell r="AT173">
            <v>0.56000000000000005</v>
          </cell>
          <cell r="AW173">
            <v>0</v>
          </cell>
        </row>
        <row r="174">
          <cell r="A174">
            <v>945</v>
          </cell>
          <cell r="B174" t="str">
            <v>Gasoline Station w/ Convenience Market</v>
          </cell>
          <cell r="C174" t="str">
            <v>Fueling Position(s)</v>
          </cell>
          <cell r="D174">
            <v>24</v>
          </cell>
          <cell r="E174" t="str">
            <v>Avg</v>
          </cell>
          <cell r="F174">
            <v>162.78</v>
          </cell>
          <cell r="G174">
            <v>10.16</v>
          </cell>
          <cell r="H174">
            <v>13.38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162.78</v>
          </cell>
          <cell r="X174">
            <v>10.16</v>
          </cell>
          <cell r="Y174">
            <v>13.38</v>
          </cell>
          <cell r="Z174">
            <v>0.5</v>
          </cell>
          <cell r="AA174">
            <v>0.5</v>
          </cell>
          <cell r="AB174">
            <v>0.5</v>
          </cell>
          <cell r="AC174">
            <v>0.5</v>
          </cell>
          <cell r="AD174">
            <v>1</v>
          </cell>
          <cell r="AE174">
            <v>0.38</v>
          </cell>
          <cell r="AF174">
            <v>0.44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 t="str">
            <v>Adjacent Street Traffic</v>
          </cell>
          <cell r="AO174" t="str">
            <v>Adjacent Street Traffic</v>
          </cell>
        </row>
        <row r="175">
          <cell r="A175">
            <v>946</v>
          </cell>
          <cell r="B175" t="str">
            <v>Gasoline Station w/ Conv. Mkt. &amp; Car Wash</v>
          </cell>
          <cell r="C175" t="str">
            <v>Fueling Position(s)</v>
          </cell>
          <cell r="D175">
            <v>24</v>
          </cell>
          <cell r="E175" t="str">
            <v>Avg</v>
          </cell>
          <cell r="F175">
            <v>152.84</v>
          </cell>
          <cell r="G175">
            <v>11.93</v>
          </cell>
          <cell r="H175">
            <v>13.94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152.84</v>
          </cell>
          <cell r="X175">
            <v>11.93</v>
          </cell>
          <cell r="Y175">
            <v>13.94</v>
          </cell>
          <cell r="Z175">
            <v>0.51</v>
          </cell>
          <cell r="AA175">
            <v>0.49</v>
          </cell>
          <cell r="AB175">
            <v>0.51</v>
          </cell>
          <cell r="AC175">
            <v>0.49</v>
          </cell>
          <cell r="AD175">
            <v>1</v>
          </cell>
          <cell r="AE175">
            <v>1</v>
          </cell>
          <cell r="AF175">
            <v>1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 t="str">
            <v>Adjacent Street Traffic</v>
          </cell>
          <cell r="AO175" t="str">
            <v>Adjacent Street Traffic</v>
          </cell>
        </row>
        <row r="176">
          <cell r="A176">
            <v>947</v>
          </cell>
          <cell r="B176" t="str">
            <v>Self-Service Car Wash (1)</v>
          </cell>
          <cell r="C176" t="str">
            <v>Wash Stall(s)</v>
          </cell>
          <cell r="E176" t="str">
            <v>Avg</v>
          </cell>
          <cell r="F176">
            <v>108</v>
          </cell>
          <cell r="G176">
            <v>8</v>
          </cell>
          <cell r="H176">
            <v>5.54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108</v>
          </cell>
          <cell r="X176">
            <v>8</v>
          </cell>
          <cell r="Y176">
            <v>5.54</v>
          </cell>
          <cell r="Z176">
            <v>0.5</v>
          </cell>
          <cell r="AA176">
            <v>0.5</v>
          </cell>
          <cell r="AB176">
            <v>0.51</v>
          </cell>
          <cell r="AC176">
            <v>0.49</v>
          </cell>
          <cell r="AD176">
            <v>1</v>
          </cell>
          <cell r="AE176">
            <v>1</v>
          </cell>
          <cell r="AF176">
            <v>1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 t="str">
            <v>Generator</v>
          </cell>
          <cell r="AO176" t="str">
            <v>Adjacent Street Traffic</v>
          </cell>
        </row>
        <row r="177">
          <cell r="A177">
            <v>948</v>
          </cell>
          <cell r="B177" t="str">
            <v>Automated Car Wash</v>
          </cell>
          <cell r="C177" t="str">
            <v>1,000 Sq Ft</v>
          </cell>
          <cell r="E177" t="str">
            <v>Avg</v>
          </cell>
          <cell r="F177" t="str">
            <v>*</v>
          </cell>
          <cell r="G177" t="str">
            <v>*</v>
          </cell>
          <cell r="H177">
            <v>14.12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 t="str">
            <v>*</v>
          </cell>
          <cell r="X177" t="str">
            <v>*</v>
          </cell>
          <cell r="Y177">
            <v>14.12</v>
          </cell>
          <cell r="AB177">
            <v>0.5</v>
          </cell>
          <cell r="AC177">
            <v>0.5</v>
          </cell>
          <cell r="AD177">
            <v>1</v>
          </cell>
          <cell r="AE177">
            <v>1</v>
          </cell>
          <cell r="AF177">
            <v>1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 t="str">
            <v>Adjacent Street Traffic</v>
          </cell>
          <cell r="AO177" t="str">
            <v>Adjacent Street Traffic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 FIRST!"/>
      <sheetName val="Ex-Wknd Peak"/>
      <sheetName val="Ex-PM"/>
      <sheetName val="Ex-Wknd PHF"/>
      <sheetName val="Ex-PM PHF"/>
      <sheetName val="Ex Figure 1-16"/>
      <sheetName val="Ex Figure 17-32"/>
      <sheetName val="PEDACT-AM"/>
      <sheetName val="PEDACT-PM"/>
      <sheetName val="PEDCON-AM"/>
      <sheetName val="PEDCON-PM"/>
      <sheetName val="NT-Wknd Peak"/>
      <sheetName val="NT-PM Peak"/>
      <sheetName val="NT Figure 1-16"/>
      <sheetName val="NT Figure 17-32"/>
      <sheetName val="Turn32-Wknd Peak"/>
      <sheetName val="Turn32-PM Peak"/>
      <sheetName val="HY-Wknd Peak"/>
      <sheetName val="HY-PM Peak"/>
      <sheetName val="HY Figure 1-16"/>
      <sheetName val="HY Figure 17-32"/>
      <sheetName val="Proj Dist"/>
      <sheetName val="Proj IN"/>
      <sheetName val="Proj OUT"/>
      <sheetName val="Proj IN Wknd"/>
      <sheetName val="Proj OUT Wknd"/>
      <sheetName val="Dist Figure 1-16"/>
      <sheetName val="Dist Figure 17-32"/>
      <sheetName val="Proj Assign-Wknd Peak"/>
      <sheetName val="Proj Assign-PM Peak"/>
      <sheetName val="Proj Assign Figure 1-16"/>
      <sheetName val="Proj Assign Figure 17-32"/>
      <sheetName val="EXWP-Wknd Peak"/>
      <sheetName val="EXWP-PM Peak"/>
      <sheetName val="EXWP Figure 1-16"/>
      <sheetName val="EXWP Figure 17-32"/>
      <sheetName val="NTWP-Wknd Peak"/>
      <sheetName val="NTWP-PM Peak"/>
      <sheetName val="NTWP Figure 1-16"/>
      <sheetName val="NTWP Figure 17-32"/>
      <sheetName val="HYWP-Wknd Peak"/>
      <sheetName val="HYWP-PM Peak"/>
      <sheetName val="HYWP Figure 1-16"/>
      <sheetName val="HYWP Figure 17-32"/>
    </sheetNames>
    <sheetDataSet>
      <sheetData sheetId="0"/>
      <sheetData sheetId="1">
        <row r="2">
          <cell r="C2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V1" t="str">
            <v>Yes</v>
          </cell>
        </row>
        <row r="2">
          <cell r="V2" t="str">
            <v>No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ric"/>
      <sheetName val="English"/>
      <sheetName val="CR 484 @ SW 20th Ave. Rd._Ex"/>
      <sheetName val="CR 484 @ SW 20th Ave. Rd._Fut"/>
    </sheetNames>
    <sheetDataSet>
      <sheetData sheetId="0" refreshError="1">
        <row r="6">
          <cell r="II6">
            <v>60</v>
          </cell>
        </row>
        <row r="7">
          <cell r="II7">
            <v>800</v>
          </cell>
        </row>
        <row r="8">
          <cell r="II8">
            <v>15</v>
          </cell>
        </row>
        <row r="11">
          <cell r="II11">
            <v>21.586064562752785</v>
          </cell>
        </row>
        <row r="12">
          <cell r="II12">
            <v>-2.5493823785914462</v>
          </cell>
        </row>
        <row r="30">
          <cell r="IH30">
            <v>-1.106699124662079</v>
          </cell>
          <cell r="II30">
            <v>4.5996480980962998E-3</v>
          </cell>
          <cell r="IJ30">
            <v>71.429278889330845</v>
          </cell>
          <cell r="IK30">
            <v>0.15031632641649545</v>
          </cell>
          <cell r="IL30">
            <v>-6.4199110092480721E-4</v>
          </cell>
          <cell r="IM30">
            <v>-9.257194000251868</v>
          </cell>
        </row>
      </sheetData>
      <sheetData sheetId="1" refreshError="1">
        <row r="6">
          <cell r="II6">
            <v>80.45</v>
          </cell>
        </row>
        <row r="7">
          <cell r="II7">
            <v>1264</v>
          </cell>
        </row>
        <row r="8">
          <cell r="II8">
            <v>118</v>
          </cell>
        </row>
        <row r="9">
          <cell r="II9">
            <v>2</v>
          </cell>
        </row>
        <row r="11">
          <cell r="II11">
            <v>12.165188229885707</v>
          </cell>
        </row>
        <row r="12">
          <cell r="II12">
            <v>-1.3193419484280975</v>
          </cell>
        </row>
        <row r="30">
          <cell r="IH30">
            <v>-1.106699124662079</v>
          </cell>
          <cell r="II30">
            <v>4.5996480980962998E-3</v>
          </cell>
          <cell r="IJ30">
            <v>71.429278889330845</v>
          </cell>
          <cell r="IK30">
            <v>0.15031632641649545</v>
          </cell>
          <cell r="IL30">
            <v>-6.4199110092480721E-4</v>
          </cell>
          <cell r="IM30">
            <v>-9.257194000251868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p_Gen"/>
      <sheetName val="Growth"/>
      <sheetName val="MajProj_Daily"/>
      <sheetName val="Daily"/>
      <sheetName val="AvgPk"/>
      <sheetName val="MajProj_Pkhr"/>
      <sheetName val="Pkhr"/>
      <sheetName val="Phasing"/>
      <sheetName val="Artplan_AM1"/>
      <sheetName val="Artplan_AM2"/>
      <sheetName val="Artplan_PM1"/>
      <sheetName val="Artplan_PM2"/>
      <sheetName val="Capacity"/>
      <sheetName val="SB@Fhill"/>
      <sheetName val="SB@Rpalm"/>
      <sheetName val="SB@SR7"/>
      <sheetName val="SB@SR7M"/>
      <sheetName val="SB@Fairg"/>
      <sheetName val="SB@Sway"/>
      <sheetName val="SB@Ben"/>
      <sheetName val="SB@Jog"/>
      <sheetName val="SB@JogM"/>
      <sheetName val="Bel@SR7"/>
      <sheetName val="FH@SR7"/>
      <sheetName val="FH@SR7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83">
          <cell r="B83" t="str">
            <v xml:space="preserve"> 1-2</v>
          </cell>
          <cell r="F83">
            <v>0.84259177756143377</v>
          </cell>
          <cell r="G83">
            <v>9.7637017270297051</v>
          </cell>
          <cell r="I83">
            <v>41.158680823861332</v>
          </cell>
        </row>
        <row r="84">
          <cell r="B84" t="str">
            <v xml:space="preserve"> 2-3</v>
          </cell>
          <cell r="F84">
            <v>0.90105975314344444</v>
          </cell>
          <cell r="G84">
            <v>22.017532970801941</v>
          </cell>
          <cell r="I84">
            <v>37.361497180006367</v>
          </cell>
        </row>
        <row r="85">
          <cell r="B85" t="str">
            <v xml:space="preserve"> 3-4</v>
          </cell>
          <cell r="F85" t="str">
            <v xml:space="preserve"> </v>
          </cell>
          <cell r="G85" t="str">
            <v xml:space="preserve"> </v>
          </cell>
          <cell r="I85" t="str">
            <v xml:space="preserve"> </v>
          </cell>
        </row>
        <row r="86">
          <cell r="B86" t="str">
            <v xml:space="preserve"> 4-5</v>
          </cell>
          <cell r="F86" t="str">
            <v xml:space="preserve"> </v>
          </cell>
          <cell r="G86" t="str">
            <v xml:space="preserve"> </v>
          </cell>
          <cell r="I86" t="str">
            <v xml:space="preserve"> </v>
          </cell>
        </row>
        <row r="87">
          <cell r="B87" t="str">
            <v xml:space="preserve"> 5-6</v>
          </cell>
          <cell r="F87" t="str">
            <v xml:space="preserve"> </v>
          </cell>
          <cell r="G87" t="str">
            <v xml:space="preserve"> </v>
          </cell>
          <cell r="I87" t="str">
            <v xml:space="preserve"> </v>
          </cell>
        </row>
        <row r="88">
          <cell r="B88" t="str">
            <v xml:space="preserve"> 6-7</v>
          </cell>
          <cell r="F88" t="str">
            <v xml:space="preserve"> </v>
          </cell>
          <cell r="G88" t="str">
            <v xml:space="preserve"> </v>
          </cell>
          <cell r="I88" t="str">
            <v xml:space="preserve"> </v>
          </cell>
        </row>
        <row r="89">
          <cell r="B89" t="str">
            <v xml:space="preserve"> 7-8</v>
          </cell>
          <cell r="F89" t="str">
            <v xml:space="preserve"> </v>
          </cell>
          <cell r="G89" t="str">
            <v xml:space="preserve"> </v>
          </cell>
          <cell r="I89" t="str">
            <v xml:space="preserve"> </v>
          </cell>
        </row>
        <row r="90">
          <cell r="B90" t="str">
            <v xml:space="preserve"> 8-9</v>
          </cell>
          <cell r="F90" t="str">
            <v xml:space="preserve"> </v>
          </cell>
          <cell r="G90" t="str">
            <v xml:space="preserve"> </v>
          </cell>
          <cell r="I90" t="str">
            <v xml:space="preserve"> </v>
          </cell>
        </row>
        <row r="91">
          <cell r="B91" t="str">
            <v xml:space="preserve"> 9-10</v>
          </cell>
          <cell r="F91" t="str">
            <v xml:space="preserve"> </v>
          </cell>
          <cell r="G91" t="str">
            <v xml:space="preserve"> </v>
          </cell>
          <cell r="I91" t="str">
            <v xml:space="preserve"> </v>
          </cell>
        </row>
        <row r="92">
          <cell r="B92" t="str">
            <v>10-11</v>
          </cell>
          <cell r="F92" t="str">
            <v xml:space="preserve"> </v>
          </cell>
          <cell r="G92" t="str">
            <v xml:space="preserve"> </v>
          </cell>
          <cell r="I92" t="str">
            <v xml:space="preserve"> </v>
          </cell>
        </row>
        <row r="93">
          <cell r="B93" t="str">
            <v>11-12</v>
          </cell>
          <cell r="F93" t="str">
            <v xml:space="preserve"> </v>
          </cell>
          <cell r="G93" t="str">
            <v xml:space="preserve"> </v>
          </cell>
          <cell r="I93" t="str">
            <v xml:space="preserve"> </v>
          </cell>
        </row>
        <row r="94">
          <cell r="B94" t="str">
            <v>12-13</v>
          </cell>
          <cell r="F94" t="str">
            <v xml:space="preserve"> </v>
          </cell>
          <cell r="G94" t="str">
            <v xml:space="preserve"> </v>
          </cell>
          <cell r="I94" t="str">
            <v xml:space="preserve"> </v>
          </cell>
        </row>
        <row r="95">
          <cell r="B95" t="str">
            <v>13-14</v>
          </cell>
          <cell r="F95" t="str">
            <v xml:space="preserve"> </v>
          </cell>
          <cell r="G95" t="str">
            <v xml:space="preserve"> </v>
          </cell>
          <cell r="I95" t="str">
            <v xml:space="preserve"> </v>
          </cell>
        </row>
        <row r="96">
          <cell r="B96" t="str">
            <v>14-15</v>
          </cell>
          <cell r="F96" t="str">
            <v xml:space="preserve"> </v>
          </cell>
          <cell r="G96" t="str">
            <v xml:space="preserve"> </v>
          </cell>
          <cell r="I96" t="str">
            <v xml:space="preserve"> </v>
          </cell>
        </row>
        <row r="97">
          <cell r="B97" t="str">
            <v>15-16</v>
          </cell>
          <cell r="F97" t="str">
            <v xml:space="preserve"> </v>
          </cell>
          <cell r="G97" t="str">
            <v xml:space="preserve"> </v>
          </cell>
          <cell r="I97" t="str">
            <v xml:space="preserve"> </v>
          </cell>
        </row>
        <row r="98">
          <cell r="B98" t="str">
            <v>16-17</v>
          </cell>
          <cell r="F98" t="str">
            <v xml:space="preserve"> </v>
          </cell>
          <cell r="G98" t="str">
            <v xml:space="preserve"> </v>
          </cell>
          <cell r="I98" t="str">
            <v xml:space="preserve"> </v>
          </cell>
        </row>
        <row r="99">
          <cell r="B99" t="str">
            <v>17-18</v>
          </cell>
          <cell r="F99" t="str">
            <v xml:space="preserve"> </v>
          </cell>
          <cell r="G99" t="str">
            <v xml:space="preserve"> </v>
          </cell>
          <cell r="I99" t="str">
            <v xml:space="preserve"> </v>
          </cell>
        </row>
        <row r="100">
          <cell r="B100" t="str">
            <v>18-19</v>
          </cell>
          <cell r="F100" t="str">
            <v xml:space="preserve"> </v>
          </cell>
          <cell r="G100" t="str">
            <v xml:space="preserve"> </v>
          </cell>
          <cell r="I100" t="str">
            <v xml:space="preserve"> </v>
          </cell>
        </row>
        <row r="101">
          <cell r="B101" t="str">
            <v>19-20</v>
          </cell>
          <cell r="F101" t="str">
            <v xml:space="preserve"> </v>
          </cell>
          <cell r="G101" t="str">
            <v xml:space="preserve"> </v>
          </cell>
          <cell r="I101" t="str">
            <v xml:space="preserve"> 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p_Gen"/>
      <sheetName val="Growth"/>
      <sheetName val="MajProj_Daily"/>
      <sheetName val="Daily"/>
      <sheetName val="AvgPk"/>
      <sheetName val="MajProj_Pkhr"/>
      <sheetName val="Pkhr"/>
      <sheetName val="Phasing"/>
      <sheetName val="Artplan_AM1"/>
      <sheetName val="Artplan_AM2"/>
      <sheetName val="Artplan_PM1"/>
      <sheetName val="Artplan_PM2"/>
      <sheetName val="Capacity"/>
      <sheetName val="SB@Fhill"/>
      <sheetName val="SB@Rpalm"/>
      <sheetName val="SB@SR7"/>
      <sheetName val="SB@SR7M"/>
      <sheetName val="SB@Fairg"/>
      <sheetName val="SB@Sway"/>
      <sheetName val="SB@Ben"/>
      <sheetName val="SB@Jog"/>
      <sheetName val="SB@JogM"/>
      <sheetName val="Bel@SR7"/>
      <sheetName val="FH@SR7"/>
      <sheetName val="FH@SR7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83">
          <cell r="B83" t="str">
            <v xml:space="preserve"> 1-2</v>
          </cell>
          <cell r="F83">
            <v>0.84259177756143377</v>
          </cell>
          <cell r="G83">
            <v>9.7637017270297051</v>
          </cell>
          <cell r="I83">
            <v>41.158680823861332</v>
          </cell>
        </row>
        <row r="84">
          <cell r="B84" t="str">
            <v xml:space="preserve"> 2-3</v>
          </cell>
          <cell r="F84">
            <v>0.90105975314344444</v>
          </cell>
          <cell r="G84">
            <v>22.017532970801941</v>
          </cell>
          <cell r="I84">
            <v>37.361497180006367</v>
          </cell>
        </row>
        <row r="85">
          <cell r="B85" t="str">
            <v xml:space="preserve"> 3-4</v>
          </cell>
          <cell r="F85" t="str">
            <v xml:space="preserve"> </v>
          </cell>
          <cell r="G85" t="str">
            <v xml:space="preserve"> </v>
          </cell>
          <cell r="I85" t="str">
            <v xml:space="preserve"> </v>
          </cell>
        </row>
        <row r="86">
          <cell r="B86" t="str">
            <v xml:space="preserve"> 4-5</v>
          </cell>
          <cell r="F86" t="str">
            <v xml:space="preserve"> </v>
          </cell>
          <cell r="G86" t="str">
            <v xml:space="preserve"> </v>
          </cell>
          <cell r="I86" t="str">
            <v xml:space="preserve"> </v>
          </cell>
        </row>
        <row r="87">
          <cell r="B87" t="str">
            <v xml:space="preserve"> 5-6</v>
          </cell>
          <cell r="F87" t="str">
            <v xml:space="preserve"> </v>
          </cell>
          <cell r="G87" t="str">
            <v xml:space="preserve"> </v>
          </cell>
          <cell r="I87" t="str">
            <v xml:space="preserve"> </v>
          </cell>
        </row>
        <row r="88">
          <cell r="B88" t="str">
            <v xml:space="preserve"> 6-7</v>
          </cell>
          <cell r="F88" t="str">
            <v xml:space="preserve"> </v>
          </cell>
          <cell r="G88" t="str">
            <v xml:space="preserve"> </v>
          </cell>
          <cell r="I88" t="str">
            <v xml:space="preserve"> </v>
          </cell>
        </row>
        <row r="89">
          <cell r="B89" t="str">
            <v xml:space="preserve"> 7-8</v>
          </cell>
          <cell r="F89" t="str">
            <v xml:space="preserve"> </v>
          </cell>
          <cell r="G89" t="str">
            <v xml:space="preserve"> </v>
          </cell>
          <cell r="I89" t="str">
            <v xml:space="preserve"> </v>
          </cell>
        </row>
        <row r="90">
          <cell r="B90" t="str">
            <v xml:space="preserve"> 8-9</v>
          </cell>
          <cell r="F90" t="str">
            <v xml:space="preserve"> </v>
          </cell>
          <cell r="G90" t="str">
            <v xml:space="preserve"> </v>
          </cell>
          <cell r="I90" t="str">
            <v xml:space="preserve"> </v>
          </cell>
        </row>
        <row r="91">
          <cell r="B91" t="str">
            <v xml:space="preserve"> 9-10</v>
          </cell>
          <cell r="F91" t="str">
            <v xml:space="preserve"> </v>
          </cell>
          <cell r="G91" t="str">
            <v xml:space="preserve"> </v>
          </cell>
          <cell r="I91" t="str">
            <v xml:space="preserve"> </v>
          </cell>
        </row>
        <row r="92">
          <cell r="B92" t="str">
            <v>10-11</v>
          </cell>
          <cell r="F92" t="str">
            <v xml:space="preserve"> </v>
          </cell>
          <cell r="G92" t="str">
            <v xml:space="preserve"> </v>
          </cell>
          <cell r="I92" t="str">
            <v xml:space="preserve"> </v>
          </cell>
        </row>
        <row r="93">
          <cell r="B93" t="str">
            <v>11-12</v>
          </cell>
          <cell r="F93" t="str">
            <v xml:space="preserve"> </v>
          </cell>
          <cell r="G93" t="str">
            <v xml:space="preserve"> </v>
          </cell>
          <cell r="I93" t="str">
            <v xml:space="preserve"> </v>
          </cell>
        </row>
        <row r="94">
          <cell r="B94" t="str">
            <v>12-13</v>
          </cell>
          <cell r="F94" t="str">
            <v xml:space="preserve"> </v>
          </cell>
          <cell r="G94" t="str">
            <v xml:space="preserve"> </v>
          </cell>
          <cell r="I94" t="str">
            <v xml:space="preserve"> </v>
          </cell>
        </row>
        <row r="95">
          <cell r="B95" t="str">
            <v>13-14</v>
          </cell>
          <cell r="F95" t="str">
            <v xml:space="preserve"> </v>
          </cell>
          <cell r="G95" t="str">
            <v xml:space="preserve"> </v>
          </cell>
          <cell r="I95" t="str">
            <v xml:space="preserve"> </v>
          </cell>
        </row>
        <row r="96">
          <cell r="B96" t="str">
            <v>14-15</v>
          </cell>
          <cell r="F96" t="str">
            <v xml:space="preserve"> </v>
          </cell>
          <cell r="G96" t="str">
            <v xml:space="preserve"> </v>
          </cell>
          <cell r="I96" t="str">
            <v xml:space="preserve"> </v>
          </cell>
        </row>
        <row r="97">
          <cell r="B97" t="str">
            <v>15-16</v>
          </cell>
          <cell r="F97" t="str">
            <v xml:space="preserve"> </v>
          </cell>
          <cell r="G97" t="str">
            <v xml:space="preserve"> </v>
          </cell>
          <cell r="I97" t="str">
            <v xml:space="preserve"> </v>
          </cell>
        </row>
        <row r="98">
          <cell r="B98" t="str">
            <v>16-17</v>
          </cell>
          <cell r="F98" t="str">
            <v xml:space="preserve"> </v>
          </cell>
          <cell r="G98" t="str">
            <v xml:space="preserve"> </v>
          </cell>
          <cell r="I98" t="str">
            <v xml:space="preserve"> </v>
          </cell>
        </row>
        <row r="99">
          <cell r="B99" t="str">
            <v>17-18</v>
          </cell>
          <cell r="F99" t="str">
            <v xml:space="preserve"> </v>
          </cell>
          <cell r="G99" t="str">
            <v xml:space="preserve"> </v>
          </cell>
          <cell r="I99" t="str">
            <v xml:space="preserve"> </v>
          </cell>
        </row>
        <row r="100">
          <cell r="B100" t="str">
            <v>18-19</v>
          </cell>
          <cell r="F100" t="str">
            <v xml:space="preserve"> </v>
          </cell>
          <cell r="G100" t="str">
            <v xml:space="preserve"> </v>
          </cell>
          <cell r="I100" t="str">
            <v xml:space="preserve"> </v>
          </cell>
        </row>
        <row r="101">
          <cell r="B101" t="str">
            <v>19-20</v>
          </cell>
          <cell r="F101" t="str">
            <v xml:space="preserve"> </v>
          </cell>
          <cell r="G101" t="str">
            <v xml:space="preserve"> </v>
          </cell>
          <cell r="I101" t="str">
            <v xml:space="preserve"> 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  <sheetName val="IC"/>
      <sheetName val="SR200@60th"/>
      <sheetName val="SR200@40th"/>
      <sheetName val="SR200@38th"/>
      <sheetName val="SR200@I-75W"/>
      <sheetName val="SR200@I-75E"/>
      <sheetName val="SR200@35th"/>
      <sheetName val="SR200@34th"/>
      <sheetName val="SR200@32nd"/>
      <sheetName val="Growth"/>
      <sheetName val="Capacity"/>
      <sheetName val="Appendix1"/>
      <sheetName val="Appendix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5">
          <cell r="B5" t="str">
            <v>2L</v>
          </cell>
          <cell r="F5">
            <v>14900</v>
          </cell>
        </row>
        <row r="6">
          <cell r="B6" t="str">
            <v>3L</v>
          </cell>
          <cell r="F6">
            <v>15600</v>
          </cell>
        </row>
        <row r="7">
          <cell r="B7" t="str">
            <v>2L/ow</v>
          </cell>
          <cell r="F7">
            <v>19500</v>
          </cell>
        </row>
        <row r="8">
          <cell r="B8" t="str">
            <v>3L/ow</v>
          </cell>
          <cell r="F8">
            <v>29300</v>
          </cell>
        </row>
        <row r="9">
          <cell r="B9" t="str">
            <v>4LU</v>
          </cell>
          <cell r="F9">
            <v>24400</v>
          </cell>
        </row>
        <row r="10">
          <cell r="B10" t="str">
            <v>4LD</v>
          </cell>
          <cell r="F10">
            <v>32500</v>
          </cell>
        </row>
        <row r="11">
          <cell r="B11" t="str">
            <v>5L</v>
          </cell>
          <cell r="F11">
            <v>32500</v>
          </cell>
        </row>
        <row r="12">
          <cell r="B12" t="str">
            <v>6LD</v>
          </cell>
          <cell r="F12">
            <v>48900</v>
          </cell>
        </row>
        <row r="13">
          <cell r="B13" t="str">
            <v>8LD</v>
          </cell>
          <cell r="F13">
            <v>60100</v>
          </cell>
        </row>
        <row r="14">
          <cell r="B14" t="str">
            <v>4LX</v>
          </cell>
          <cell r="F14">
            <v>66200</v>
          </cell>
        </row>
        <row r="15">
          <cell r="B15" t="str">
            <v>6LX</v>
          </cell>
          <cell r="F15">
            <v>101600</v>
          </cell>
        </row>
        <row r="16">
          <cell r="B16" t="str">
            <v>8LX</v>
          </cell>
          <cell r="F16">
            <v>138600</v>
          </cell>
        </row>
        <row r="17">
          <cell r="B17" t="str">
            <v>10LX</v>
          </cell>
          <cell r="F17">
            <v>173200</v>
          </cell>
        </row>
      </sheetData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p_Gen"/>
      <sheetName val="vOLUMES_AM2011_FORsYNCHRO"/>
      <sheetName val="AM 2011 Buildout "/>
      <sheetName val="PM 2011 Buildout"/>
      <sheetName val="SAT 2011 Buildout"/>
      <sheetName val="Links 2011"/>
      <sheetName val="Links 2030"/>
      <sheetName val="BeltLine&amp;Regent"/>
      <sheetName val="BeltLine&amp;IH635EFR"/>
      <sheetName val="BeltLine&amp;IH635WFR"/>
      <sheetName val="BeltLine&amp;HackberryRd"/>
      <sheetName val="BeltLine&amp;Access5"/>
      <sheetName val="OlympusRd&amp;MarketPlaceBlvd"/>
      <sheetName val="OlympusRd&amp;RanchTrail"/>
      <sheetName val="MacArthurB&amp;IH635EFR"/>
      <sheetName val="MacArthurB&amp;IH635WFR"/>
      <sheetName val="MacArthurB&amp;Ranchview"/>
      <sheetName val="RanchviewDr&amp;RanchTrail"/>
      <sheetName val="AccesNo1&amp;BeltLine"/>
      <sheetName val="Access5&amp;RanchTrail"/>
      <sheetName val="Access4&amp;RanchTrail"/>
      <sheetName val="AccessNo3&amp;635WBFR"/>
      <sheetName val="RanchTrail&amp;635WBFR"/>
      <sheetName val="BeltLine&amp;Regent_2030"/>
      <sheetName val="BeltLine&amp;IH635EFR_2030"/>
      <sheetName val="BeltLine&amp;IH635WFR_2030"/>
      <sheetName val="BeltLine&amp;HackberryRd_2030"/>
      <sheetName val="Beltline&amp;Access5_2030"/>
      <sheetName val="OlympusRd&amp;MarketPlaceBlvd _2030"/>
      <sheetName val="OlympusRd&amp;HackberryRd_2030"/>
      <sheetName val="MacArthurB&amp;IH635EFR_2030"/>
      <sheetName val="MacArthurB&amp;IH635WFR_2030"/>
      <sheetName val="MacArthurB&amp;Ranchview_2030"/>
      <sheetName val="RanchviewDr&amp;HackberryRd_2030"/>
      <sheetName val="AccesNo1&amp;Beltline_2030"/>
      <sheetName val="AccessNo5&amp;RanchTrail_2030"/>
      <sheetName val="AccessNo4&amp;RanchTrail_2030"/>
      <sheetName val="AccessNo3&amp;635WBFR_2030"/>
      <sheetName val="RanchTrail&amp;635WBFR_2030"/>
      <sheetName val="All_Volumes"/>
      <sheetName val="AM_Total_2011"/>
      <sheetName val="PM_Total_2011"/>
      <sheetName val="SAT_Total_2011"/>
      <sheetName val="AM_Total_2030"/>
      <sheetName val="PM_Total_2030"/>
      <sheetName val="SAT_Total_2030"/>
    </sheetNames>
    <sheetDataSet>
      <sheetData sheetId="0">
        <row r="44">
          <cell r="F44">
            <v>926</v>
          </cell>
          <cell r="G44">
            <v>2238.5901937663866</v>
          </cell>
          <cell r="I44">
            <v>3298.7104369130784</v>
          </cell>
          <cell r="J44">
            <v>2538.0356441511076</v>
          </cell>
          <cell r="L44">
            <v>3300.4566076909541</v>
          </cell>
          <cell r="M44">
            <v>2536.2894733732323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A SS"/>
      <sheetName val="REG SUM"/>
      <sheetName val="AVG BY CLASS"/>
      <sheetName val="% BY CLASS"/>
      <sheetName val="FOOTNOTES"/>
      <sheetName val="OPA"/>
      <sheetName val="OPALAST"/>
      <sheetName val="HRS"/>
      <sheetName val="UT"/>
      <sheetName val="UTLAST"/>
      <sheetName val="OT"/>
      <sheetName val="NEW"/>
      <sheetName val="SUPER"/>
      <sheetName val="SUMPARTYR"/>
      <sheetName val="SUMFT"/>
      <sheetName val="SUMALL"/>
      <sheetName val="AVGFULLYR"/>
      <sheetName val="AVGALL"/>
      <sheetName val="AVGFULLYRSAL"/>
      <sheetName val="AVGALLSAL"/>
      <sheetName val="REGDIV"/>
      <sheetName val="CLASS"/>
      <sheetName val="XL4Poppy"/>
      <sheetName val="SORT"/>
      <sheetName val="PIVOTS"/>
      <sheetName val="PRINT_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 or 4 lanes"/>
      <sheetName val="Figure 2-5.  2 lane (metric)"/>
      <sheetName val="Figure 2-5.  2 lane (English)"/>
      <sheetName val="Figure 2-5.  4 lane"/>
    </sheetNames>
    <sheetDataSet>
      <sheetData sheetId="0" refreshError="1"/>
      <sheetData sheetId="1" refreshError="1">
        <row r="6">
          <cell r="II6">
            <v>100</v>
          </cell>
          <cell r="IL6">
            <v>8.9440993788819888E-3</v>
          </cell>
        </row>
        <row r="7">
          <cell r="II7">
            <v>0.1</v>
          </cell>
          <cell r="IL7">
            <v>0.79</v>
          </cell>
        </row>
        <row r="8">
          <cell r="IL8">
            <v>1.2027615566585608</v>
          </cell>
        </row>
        <row r="9">
          <cell r="II9">
            <v>300</v>
          </cell>
          <cell r="IL9">
            <v>975.84850827619175</v>
          </cell>
        </row>
        <row r="23">
          <cell r="II23">
            <v>3</v>
          </cell>
        </row>
        <row r="24">
          <cell r="II24">
            <v>5</v>
          </cell>
        </row>
        <row r="25">
          <cell r="II25">
            <v>1.9</v>
          </cell>
        </row>
      </sheetData>
      <sheetData sheetId="2" refreshError="1">
        <row r="6">
          <cell r="IL6">
            <v>0.02</v>
          </cell>
        </row>
        <row r="7">
          <cell r="II7">
            <v>0.02</v>
          </cell>
          <cell r="IL7">
            <v>0.79</v>
          </cell>
        </row>
        <row r="8">
          <cell r="IL8">
            <v>2.140985007184053</v>
          </cell>
        </row>
        <row r="9">
          <cell r="II9">
            <v>486</v>
          </cell>
          <cell r="IL9">
            <v>856.1981031374504</v>
          </cell>
        </row>
        <row r="10">
          <cell r="IL10">
            <v>720.33761584526769</v>
          </cell>
        </row>
        <row r="23">
          <cell r="II23">
            <v>3</v>
          </cell>
        </row>
        <row r="24">
          <cell r="II24">
            <v>5</v>
          </cell>
        </row>
        <row r="25">
          <cell r="II25">
            <v>1.9</v>
          </cell>
        </row>
      </sheetData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Proportionality"/>
      <sheetName val="Land Use Chart"/>
      <sheetName val="Summary of Roadway Costs"/>
      <sheetName val="ResCol"/>
      <sheetName val="NeighCol"/>
      <sheetName val="CommCol"/>
      <sheetName val="IndCol"/>
      <sheetName val="PCU4"/>
      <sheetName val="PCU5"/>
      <sheetName val="PCD4"/>
      <sheetName val="PCD6"/>
      <sheetName val="MND4"/>
      <sheetName val="MNR4"/>
      <sheetName val="MNR5"/>
      <sheetName val="MAD4"/>
      <sheetName val="MAU4"/>
      <sheetName val="MAD6"/>
      <sheetName val="MAD8"/>
    </sheetNames>
    <sheetDataSet>
      <sheetData sheetId="0" refreshError="1"/>
      <sheetData sheetId="1">
        <row r="100">
          <cell r="AZ100" t="str">
            <v>LAND USES</v>
          </cell>
        </row>
        <row r="102">
          <cell r="AZ102" t="str">
            <v>PORT AND TERMINAL</v>
          </cell>
        </row>
        <row r="103">
          <cell r="AZ103" t="str">
            <v>Truck Terminal</v>
          </cell>
        </row>
        <row r="104">
          <cell r="AZ104" t="str">
            <v>INDUSTRIAL</v>
          </cell>
        </row>
        <row r="105">
          <cell r="AZ105" t="str">
            <v>General Light Industrial</v>
          </cell>
        </row>
        <row r="106">
          <cell r="AZ106" t="str">
            <v>General Heavy Industrial</v>
          </cell>
        </row>
        <row r="107">
          <cell r="AZ107" t="str">
            <v>Industrial Park</v>
          </cell>
        </row>
        <row r="108">
          <cell r="AZ108" t="str">
            <v>Warehousing</v>
          </cell>
        </row>
        <row r="109">
          <cell r="AZ109" t="str">
            <v>Mini-Warehouse</v>
          </cell>
        </row>
        <row r="110">
          <cell r="AZ110" t="str">
            <v>RESIDENTIAL</v>
          </cell>
        </row>
        <row r="111">
          <cell r="AZ111" t="str">
            <v>Single-Family Detached Housing</v>
          </cell>
        </row>
        <row r="112">
          <cell r="AZ112" t="str">
            <v>Apartment/Multi-family</v>
          </cell>
        </row>
        <row r="113">
          <cell r="AZ113" t="str">
            <v>Residential Condominium/Townhome</v>
          </cell>
        </row>
        <row r="114">
          <cell r="AZ114" t="str">
            <v>Mobile Home Park</v>
          </cell>
        </row>
        <row r="115">
          <cell r="AZ115" t="str">
            <v>Senior Adult Housing-Detached</v>
          </cell>
        </row>
        <row r="116">
          <cell r="AZ116" t="str">
            <v>Senior Adult Housing-Attached</v>
          </cell>
        </row>
        <row r="117">
          <cell r="AZ117" t="str">
            <v>Assisted Living</v>
          </cell>
        </row>
        <row r="118">
          <cell r="AZ118" t="str">
            <v>LODGING</v>
          </cell>
        </row>
        <row r="119">
          <cell r="AZ119" t="str">
            <v>Hotel</v>
          </cell>
        </row>
        <row r="120">
          <cell r="AZ120" t="str">
            <v>Motel / Other Lodging Facilities</v>
          </cell>
        </row>
        <row r="121">
          <cell r="AZ121" t="str">
            <v>RECREATIONAL</v>
          </cell>
        </row>
        <row r="122">
          <cell r="AZ122" t="str">
            <v>Golf Driving Range</v>
          </cell>
        </row>
        <row r="123">
          <cell r="AZ123" t="str">
            <v>Golf Course</v>
          </cell>
        </row>
        <row r="124">
          <cell r="AZ124" t="str">
            <v>Recreational Community Center</v>
          </cell>
        </row>
        <row r="125">
          <cell r="AZ125" t="str">
            <v>Ice Skating Rink</v>
          </cell>
        </row>
        <row r="126">
          <cell r="AZ126" t="str">
            <v>Miniature Golf Course</v>
          </cell>
        </row>
        <row r="127">
          <cell r="AZ127" t="str">
            <v>Multiplex Movie Theater</v>
          </cell>
        </row>
        <row r="128">
          <cell r="AZ128" t="str">
            <v>Racquet / Tennis Club</v>
          </cell>
        </row>
        <row r="129">
          <cell r="AZ129" t="str">
            <v>INSTITUTIONAL</v>
          </cell>
        </row>
        <row r="130">
          <cell r="AZ130" t="str">
            <v>Church</v>
          </cell>
        </row>
        <row r="131">
          <cell r="AZ131" t="str">
            <v>Day Care Center</v>
          </cell>
        </row>
        <row r="132">
          <cell r="AZ132" t="str">
            <v>Primary/Middle School (1-8)</v>
          </cell>
        </row>
        <row r="133">
          <cell r="AZ133" t="str">
            <v>High School (9-12)</v>
          </cell>
        </row>
        <row r="134">
          <cell r="AZ134" t="str">
            <v>Jr / Community College</v>
          </cell>
        </row>
        <row r="135">
          <cell r="AZ135" t="str">
            <v>University / College</v>
          </cell>
        </row>
        <row r="136">
          <cell r="AZ136" t="str">
            <v>MEDICAL</v>
          </cell>
        </row>
        <row r="137">
          <cell r="AZ137" t="str">
            <v>Clinic</v>
          </cell>
        </row>
        <row r="138">
          <cell r="AZ138" t="str">
            <v>Hospital</v>
          </cell>
        </row>
        <row r="139">
          <cell r="AZ139" t="str">
            <v>Nursing Home</v>
          </cell>
        </row>
        <row r="140">
          <cell r="AZ140" t="str">
            <v>Animal Hospital/Veterinary Clinic</v>
          </cell>
        </row>
        <row r="141">
          <cell r="AZ141" t="str">
            <v>OFFICE</v>
          </cell>
        </row>
        <row r="142">
          <cell r="AZ142" t="str">
            <v>Corporate Headquarters Building</v>
          </cell>
        </row>
        <row r="143">
          <cell r="AZ143" t="str">
            <v>General Office Building</v>
          </cell>
        </row>
        <row r="144">
          <cell r="AZ144" t="str">
            <v>Medical/Dental Office</v>
          </cell>
        </row>
        <row r="145">
          <cell r="AZ145" t="str">
            <v>Single Tenant Office Building</v>
          </cell>
        </row>
        <row r="146">
          <cell r="AZ146" t="str">
            <v>Office/Business Park</v>
          </cell>
        </row>
        <row r="147">
          <cell r="AZ147" t="str">
            <v>COMMERCIAL</v>
          </cell>
        </row>
        <row r="148">
          <cell r="AZ148" t="str">
            <v xml:space="preserve">     AUTOMOBILE RELATED</v>
          </cell>
        </row>
        <row r="149">
          <cell r="AZ149" t="str">
            <v>Automobile Care Center</v>
          </cell>
        </row>
        <row r="150">
          <cell r="AZ150" t="str">
            <v>Automobile Parts Sales</v>
          </cell>
        </row>
        <row r="151">
          <cell r="AZ151" t="str">
            <v>Gasoline/Service Station</v>
          </cell>
        </row>
        <row r="152">
          <cell r="AZ152" t="str">
            <v>Gasoline/Service Station w/ Conv Market</v>
          </cell>
        </row>
        <row r="153">
          <cell r="AZ153" t="str">
            <v>Service Station w/ Market and Car Wash</v>
          </cell>
        </row>
        <row r="154">
          <cell r="AZ154" t="str">
            <v>New and Used Car Sales</v>
          </cell>
        </row>
        <row r="155">
          <cell r="AZ155" t="str">
            <v>Quick Lubrication Vehicle Center</v>
          </cell>
        </row>
        <row r="156">
          <cell r="AZ156" t="str">
            <v>Self-Service Car Wash</v>
          </cell>
        </row>
        <row r="157">
          <cell r="AZ157" t="str">
            <v>Tire Store</v>
          </cell>
        </row>
        <row r="158">
          <cell r="AZ158" t="str">
            <v xml:space="preserve">     DINING</v>
          </cell>
        </row>
        <row r="159">
          <cell r="AZ159" t="str">
            <v>Fast Food Restaurant with Drive-Thru</v>
          </cell>
        </row>
        <row r="160">
          <cell r="AZ160" t="str">
            <v>Fast Food Restaurant without Drive-Thru</v>
          </cell>
        </row>
        <row r="161">
          <cell r="AZ161" t="str">
            <v>High Turnover (Sit-Down) Restaurant</v>
          </cell>
        </row>
        <row r="162">
          <cell r="AZ162" t="str">
            <v>Quality Restaurant</v>
          </cell>
        </row>
        <row r="163">
          <cell r="AZ163" t="str">
            <v>Coffee/Donut Shop with Drive-Thru Window</v>
          </cell>
        </row>
        <row r="164">
          <cell r="AZ164" t="str">
            <v xml:space="preserve">     OTHER RETAIL</v>
          </cell>
        </row>
        <row r="165">
          <cell r="AZ165" t="str">
            <v>Free-Standing Discount Store</v>
          </cell>
        </row>
        <row r="166">
          <cell r="AZ166" t="str">
            <v>Garden Center (Nursery)</v>
          </cell>
        </row>
        <row r="167">
          <cell r="AZ167" t="str">
            <v>Home Improvement Superstore</v>
          </cell>
        </row>
        <row r="168">
          <cell r="AZ168" t="str">
            <v>Pharmacy/Drugstore w/o Drive-Thru</v>
          </cell>
        </row>
        <row r="169">
          <cell r="AZ169" t="str">
            <v>Pharmacy/Drugstore w Drive-Thru</v>
          </cell>
        </row>
        <row r="170">
          <cell r="AZ170" t="str">
            <v>Shopping Center</v>
          </cell>
        </row>
        <row r="171">
          <cell r="AZ171" t="str">
            <v>Supermarket</v>
          </cell>
        </row>
        <row r="172">
          <cell r="AZ172" t="str">
            <v>Toy/Children's Superstore</v>
          </cell>
        </row>
        <row r="173">
          <cell r="AZ173" t="str">
            <v>Department Store</v>
          </cell>
        </row>
        <row r="174">
          <cell r="AZ174" t="str">
            <v>Video Rental Store</v>
          </cell>
        </row>
        <row r="175">
          <cell r="AZ175" t="str">
            <v>SERVICES</v>
          </cell>
        </row>
        <row r="176">
          <cell r="AZ176" t="str">
            <v>Bank (Walk-In)</v>
          </cell>
        </row>
        <row r="177">
          <cell r="AZ177" t="str">
            <v>Bank (Drive-In)</v>
          </cell>
        </row>
        <row r="178">
          <cell r="AZ178" t="str">
            <v>Hair Salon</v>
          </cell>
        </row>
      </sheetData>
      <sheetData sheetId="2">
        <row r="4">
          <cell r="A4" t="str">
            <v>PORT AND TERMINAL</v>
          </cell>
        </row>
        <row r="5">
          <cell r="A5" t="str">
            <v>Truck Terminal</v>
          </cell>
        </row>
        <row r="6">
          <cell r="A6" t="str">
            <v>INDUSTRIAL</v>
          </cell>
        </row>
        <row r="7">
          <cell r="A7" t="str">
            <v>General Light Industrial</v>
          </cell>
        </row>
        <row r="8">
          <cell r="A8" t="str">
            <v>General Heavy Industrial</v>
          </cell>
        </row>
        <row r="9">
          <cell r="A9" t="str">
            <v>Industrial Park</v>
          </cell>
        </row>
        <row r="10">
          <cell r="A10" t="str">
            <v>Warehousing</v>
          </cell>
        </row>
        <row r="11">
          <cell r="A11" t="str">
            <v>Mini-Warehouse</v>
          </cell>
        </row>
        <row r="12">
          <cell r="A12" t="str">
            <v>RESIDENTIAL</v>
          </cell>
        </row>
        <row r="13">
          <cell r="A13" t="str">
            <v>Single-Family Detached Housing</v>
          </cell>
        </row>
        <row r="14">
          <cell r="A14" t="str">
            <v>Apartment/Multi-family</v>
          </cell>
        </row>
        <row r="15">
          <cell r="A15" t="str">
            <v>Residential Condominium/Townhome</v>
          </cell>
        </row>
        <row r="16">
          <cell r="A16" t="str">
            <v>Mobile Home Park</v>
          </cell>
        </row>
        <row r="17">
          <cell r="A17" t="str">
            <v>Senior Adult Housing-Detached</v>
          </cell>
        </row>
        <row r="18">
          <cell r="A18" t="str">
            <v>Senior Adult Housing-Attached</v>
          </cell>
        </row>
        <row r="19">
          <cell r="A19" t="str">
            <v>Assisted Living</v>
          </cell>
        </row>
        <row r="20">
          <cell r="A20" t="str">
            <v>LODGING</v>
          </cell>
        </row>
        <row r="21">
          <cell r="A21" t="str">
            <v>Hotel</v>
          </cell>
        </row>
        <row r="22">
          <cell r="A22" t="str">
            <v>Motel / Other Lodging Facilities</v>
          </cell>
        </row>
        <row r="23">
          <cell r="A23" t="str">
            <v>RECREATIONAL</v>
          </cell>
        </row>
        <row r="24">
          <cell r="A24" t="str">
            <v>Golf Driving Range</v>
          </cell>
        </row>
        <row r="25">
          <cell r="A25" t="str">
            <v>Golf Course</v>
          </cell>
        </row>
        <row r="26">
          <cell r="A26" t="str">
            <v>Recreational Community Center</v>
          </cell>
        </row>
        <row r="27">
          <cell r="A27" t="str">
            <v>Ice Skating Rink</v>
          </cell>
        </row>
        <row r="28">
          <cell r="A28" t="str">
            <v>Miniature Golf Course</v>
          </cell>
        </row>
        <row r="29">
          <cell r="A29" t="str">
            <v>Multiplex Movie Theater</v>
          </cell>
        </row>
        <row r="30">
          <cell r="A30" t="str">
            <v>Racquet / Tennis Club</v>
          </cell>
        </row>
        <row r="31">
          <cell r="A31" t="str">
            <v>INSTITUTIONAL</v>
          </cell>
        </row>
        <row r="32">
          <cell r="A32" t="str">
            <v>Church</v>
          </cell>
        </row>
        <row r="33">
          <cell r="A33" t="str">
            <v>Day Care Center</v>
          </cell>
        </row>
        <row r="34">
          <cell r="A34" t="str">
            <v>Primary/Middle School (1-8)</v>
          </cell>
        </row>
        <row r="35">
          <cell r="A35" t="str">
            <v>High School (9-12)</v>
          </cell>
        </row>
        <row r="36">
          <cell r="A36" t="str">
            <v>Jr / Community College</v>
          </cell>
        </row>
        <row r="37">
          <cell r="A37" t="str">
            <v>University / College</v>
          </cell>
        </row>
        <row r="38">
          <cell r="A38" t="str">
            <v>MEDICAL</v>
          </cell>
        </row>
        <row r="39">
          <cell r="A39" t="str">
            <v>Clinic</v>
          </cell>
        </row>
        <row r="40">
          <cell r="A40" t="str">
            <v>Hospital</v>
          </cell>
        </row>
        <row r="41">
          <cell r="A41" t="str">
            <v>Nursing Home</v>
          </cell>
        </row>
        <row r="42">
          <cell r="A42" t="str">
            <v>Animal Hospital/Veterinary Clinic</v>
          </cell>
        </row>
        <row r="43">
          <cell r="A43" t="str">
            <v>OFFICE</v>
          </cell>
        </row>
        <row r="44">
          <cell r="A44" t="str">
            <v>Corporate Headquarters Building</v>
          </cell>
        </row>
        <row r="45">
          <cell r="A45" t="str">
            <v>General Office Building</v>
          </cell>
        </row>
        <row r="46">
          <cell r="A46" t="str">
            <v>Medical/Dental Office</v>
          </cell>
        </row>
        <row r="47">
          <cell r="A47" t="str">
            <v>Single Tenant Office Building</v>
          </cell>
        </row>
        <row r="48">
          <cell r="A48" t="str">
            <v>Office/Business Park</v>
          </cell>
        </row>
        <row r="49">
          <cell r="A49" t="str">
            <v>COMMERCIAL</v>
          </cell>
        </row>
        <row r="50">
          <cell r="A50" t="str">
            <v xml:space="preserve">     AUTOMOBILE RELATED</v>
          </cell>
        </row>
        <row r="51">
          <cell r="A51" t="str">
            <v>Automobile Care Center</v>
          </cell>
        </row>
        <row r="52">
          <cell r="A52" t="str">
            <v>Automobile Parts Sales</v>
          </cell>
        </row>
        <row r="53">
          <cell r="A53" t="str">
            <v>Gasoline/Service Station</v>
          </cell>
        </row>
        <row r="54">
          <cell r="A54" t="str">
            <v>Gasoline/Service Station w/ Conv Market</v>
          </cell>
        </row>
        <row r="55">
          <cell r="A55" t="str">
            <v>Service Station w/ Market and Car Wash</v>
          </cell>
        </row>
        <row r="56">
          <cell r="A56" t="str">
            <v>New and Used Car Sales</v>
          </cell>
        </row>
        <row r="57">
          <cell r="A57" t="str">
            <v>Quick Lubrication Vehicle Center</v>
          </cell>
        </row>
        <row r="58">
          <cell r="A58" t="str">
            <v>Self-Service Car Wash</v>
          </cell>
        </row>
        <row r="59">
          <cell r="A59" t="str">
            <v>Tire Store</v>
          </cell>
        </row>
        <row r="60">
          <cell r="A60" t="str">
            <v xml:space="preserve">     DINING</v>
          </cell>
        </row>
        <row r="61">
          <cell r="A61" t="str">
            <v>Fast Food Restaurant with Drive-Thru</v>
          </cell>
        </row>
        <row r="62">
          <cell r="A62" t="str">
            <v>Fast Food Restaurant without Drive-Thru</v>
          </cell>
        </row>
        <row r="63">
          <cell r="A63" t="str">
            <v>High Turnover (Sit-Down) Restaurant</v>
          </cell>
        </row>
        <row r="64">
          <cell r="A64" t="str">
            <v>Quality Restaurant</v>
          </cell>
        </row>
        <row r="65">
          <cell r="A65" t="str">
            <v>Coffee/Donut Shop with Drive-Thru Window</v>
          </cell>
        </row>
        <row r="66">
          <cell r="A66" t="str">
            <v xml:space="preserve">     OTHER RETAIL</v>
          </cell>
        </row>
        <row r="67">
          <cell r="A67" t="str">
            <v>Free-Standing Discount Store</v>
          </cell>
        </row>
        <row r="68">
          <cell r="A68" t="str">
            <v>Garden Center (Nursery)</v>
          </cell>
        </row>
        <row r="69">
          <cell r="A69" t="str">
            <v>Home Improvement Superstore</v>
          </cell>
        </row>
        <row r="70">
          <cell r="A70" t="str">
            <v>Pharmacy/Drugstore w/o Drive-Thru</v>
          </cell>
        </row>
        <row r="71">
          <cell r="A71" t="str">
            <v>Pharmacy/Drugstore w Drive-Thru</v>
          </cell>
        </row>
        <row r="72">
          <cell r="A72" t="str">
            <v>Shopping Center</v>
          </cell>
        </row>
        <row r="73">
          <cell r="A73" t="str">
            <v>Supermarket</v>
          </cell>
        </row>
        <row r="74">
          <cell r="A74" t="str">
            <v>Toy/Children's Superstore</v>
          </cell>
        </row>
        <row r="75">
          <cell r="A75" t="str">
            <v>Department Store</v>
          </cell>
        </row>
        <row r="76">
          <cell r="A76" t="str">
            <v>Video Rental Store</v>
          </cell>
        </row>
        <row r="77">
          <cell r="A77" t="str">
            <v>SERVICES</v>
          </cell>
        </row>
        <row r="78">
          <cell r="A78" t="str">
            <v>Bank (Walk-In)</v>
          </cell>
        </row>
        <row r="79">
          <cell r="A79" t="str">
            <v>Bank (Drive-In)</v>
          </cell>
        </row>
        <row r="80">
          <cell r="A80" t="str">
            <v>Hair Salon</v>
          </cell>
        </row>
      </sheetData>
      <sheetData sheetId="3">
        <row r="4">
          <cell r="B4" t="str">
            <v>Residential Collector</v>
          </cell>
        </row>
        <row r="5">
          <cell r="B5" t="str">
            <v>Neighborhood Collector</v>
          </cell>
        </row>
        <row r="6">
          <cell r="B6" t="str">
            <v>Commercial Collector</v>
          </cell>
        </row>
        <row r="7">
          <cell r="B7" t="str">
            <v>Industrial Collector</v>
          </cell>
        </row>
        <row r="8">
          <cell r="B8" t="str">
            <v>Primary Collector Undivided 4-Lane</v>
          </cell>
        </row>
        <row r="9">
          <cell r="B9" t="str">
            <v>Primary Collector Undivided 5-Lane</v>
          </cell>
        </row>
        <row r="10">
          <cell r="B10" t="str">
            <v>Primary Collector Divided 4-Lane</v>
          </cell>
        </row>
        <row r="11">
          <cell r="B11" t="str">
            <v>Primary Collector Divided 6-Lane</v>
          </cell>
        </row>
        <row r="12">
          <cell r="B12" t="str">
            <v>Minor Arterial Divided 4-lane</v>
          </cell>
        </row>
        <row r="13">
          <cell r="B13" t="str">
            <v>Minor Arterial Undivided 4-Lane</v>
          </cell>
        </row>
        <row r="14">
          <cell r="B14" t="str">
            <v>Minor Arterial Undivided 5-Lane</v>
          </cell>
        </row>
        <row r="15">
          <cell r="B15" t="str">
            <v>Major Arterial Divided 4-Lane</v>
          </cell>
        </row>
        <row r="16">
          <cell r="B16" t="str">
            <v>Major Arterial Undivided 4-Lane</v>
          </cell>
        </row>
        <row r="17">
          <cell r="B17" t="str">
            <v>Major Arterial Divided 6-Lane</v>
          </cell>
        </row>
        <row r="18">
          <cell r="B18" t="str">
            <v>Major Arterial Divided 8-Lane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N61"/>
  <sheetViews>
    <sheetView tabSelected="1" view="pageBreakPreview" topLeftCell="C1" zoomScaleNormal="85" zoomScaleSheetLayoutView="100" workbookViewId="0">
      <selection activeCell="C20" sqref="C20"/>
    </sheetView>
  </sheetViews>
  <sheetFormatPr defaultColWidth="9.109375" defaultRowHeight="13.2" x14ac:dyDescent="0.25"/>
  <cols>
    <col min="1" max="1" width="4.88671875" customWidth="1"/>
    <col min="2" max="2" width="2.33203125" customWidth="1"/>
    <col min="3" max="3" width="42.6640625" customWidth="1"/>
    <col min="4" max="4" width="1.6640625" customWidth="1"/>
    <col min="5" max="5" width="26.109375" customWidth="1"/>
    <col min="6" max="6" width="12.33203125" bestFit="1" customWidth="1"/>
    <col min="7" max="7" width="1.6640625" customWidth="1"/>
    <col min="8" max="9" width="21.5546875" customWidth="1"/>
    <col min="10" max="10" width="1.6640625" customWidth="1"/>
    <col min="11" max="11" width="23.44140625" customWidth="1"/>
    <col min="12" max="12" width="21.5546875" customWidth="1"/>
    <col min="13" max="13" width="1.6640625" customWidth="1"/>
    <col min="14" max="14" width="12.5546875" customWidth="1"/>
    <col min="15" max="25" width="9.109375" hidden="1" customWidth="1"/>
    <col min="26" max="26" width="21.5546875" hidden="1" customWidth="1"/>
    <col min="27" max="28" width="9.109375" hidden="1" customWidth="1"/>
    <col min="29" max="2780" width="9.109375" customWidth="1"/>
  </cols>
  <sheetData>
    <row r="1" spans="2:40" ht="13.8" thickBot="1" x14ac:dyDescent="0.3"/>
    <row r="2" spans="2:40" ht="11.1" customHeight="1" thickTop="1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2:40" ht="22.8" x14ac:dyDescent="0.25">
      <c r="B3" s="284" t="s">
        <v>175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7"/>
    </row>
    <row r="4" spans="2:40" ht="21" customHeight="1" x14ac:dyDescent="0.25">
      <c r="B4" s="284" t="s">
        <v>297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7"/>
    </row>
    <row r="5" spans="2:40" x14ac:dyDescent="0.25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7"/>
    </row>
    <row r="6" spans="2:40" s="11" customFormat="1" ht="24.75" customHeight="1" thickBot="1" x14ac:dyDescent="0.3">
      <c r="B6" s="8"/>
      <c r="C6" s="10" t="s">
        <v>91</v>
      </c>
      <c r="D6" s="274" t="s">
        <v>108</v>
      </c>
      <c r="E6" s="274"/>
      <c r="F6" s="274"/>
      <c r="G6" s="274"/>
      <c r="H6" s="274"/>
      <c r="I6" s="274"/>
      <c r="J6" s="274"/>
      <c r="K6" s="274"/>
      <c r="L6" s="274"/>
      <c r="M6" s="7"/>
    </row>
    <row r="7" spans="2:40" s="11" customFormat="1" ht="24.75" customHeight="1" thickBot="1" x14ac:dyDescent="0.3">
      <c r="B7" s="8"/>
      <c r="C7" s="10" t="s">
        <v>92</v>
      </c>
      <c r="D7" s="273" t="s">
        <v>109</v>
      </c>
      <c r="E7" s="273"/>
      <c r="F7" s="273"/>
      <c r="G7" s="273"/>
      <c r="H7" s="273"/>
      <c r="I7" s="273"/>
      <c r="J7" s="273"/>
      <c r="K7" s="273"/>
      <c r="L7" s="273"/>
      <c r="M7" s="7"/>
      <c r="Z7" s="268" t="s">
        <v>302</v>
      </c>
    </row>
    <row r="8" spans="2:40" s="11" customFormat="1" ht="26.25" customHeight="1" thickBot="1" x14ac:dyDescent="0.3">
      <c r="B8" s="8"/>
      <c r="C8" s="10" t="s">
        <v>105</v>
      </c>
      <c r="D8" s="273" t="s">
        <v>110</v>
      </c>
      <c r="E8" s="273"/>
      <c r="F8" s="273"/>
      <c r="G8" s="273"/>
      <c r="H8" s="273"/>
      <c r="I8" s="273"/>
      <c r="J8" s="273"/>
      <c r="K8" s="273"/>
      <c r="L8" s="273"/>
      <c r="M8" s="7"/>
      <c r="N8"/>
      <c r="Z8" s="269">
        <v>44726</v>
      </c>
      <c r="AB8" s="267"/>
      <c r="AN8"/>
    </row>
    <row r="9" spans="2:40" s="11" customFormat="1" ht="24.75" customHeight="1" x14ac:dyDescent="0.25">
      <c r="B9" s="8"/>
      <c r="C9" s="10" t="s">
        <v>93</v>
      </c>
      <c r="D9" s="274" t="s">
        <v>111</v>
      </c>
      <c r="E9" s="274"/>
      <c r="F9" s="10" t="s">
        <v>94</v>
      </c>
      <c r="G9" s="275" t="s">
        <v>112</v>
      </c>
      <c r="H9" s="275"/>
      <c r="I9" s="275"/>
      <c r="J9" s="275"/>
      <c r="K9" s="275"/>
      <c r="L9" s="275"/>
      <c r="M9" s="7"/>
    </row>
    <row r="10" spans="2:40" s="11" customFormat="1" ht="24.75" customHeight="1" x14ac:dyDescent="0.2">
      <c r="B10" s="8"/>
      <c r="C10" s="9"/>
      <c r="D10" s="9"/>
      <c r="E10" s="9"/>
      <c r="F10" s="12"/>
      <c r="G10" s="12"/>
      <c r="H10" s="12"/>
      <c r="I10" s="12"/>
      <c r="J10" s="12"/>
      <c r="K10" s="12"/>
      <c r="L10" s="13"/>
      <c r="M10" s="7"/>
      <c r="Z10" s="81" t="str">
        <f>_xlfn.CONCAT("Before ",TEXT($Z$8,"mmmm dd, yyyy"))</f>
        <v>Before June 14, 2022</v>
      </c>
      <c r="AA10" s="11">
        <v>1</v>
      </c>
      <c r="AD10" s="11">
        <f>IF(E12="","",IF(E13="","",VLOOKUP(E12,Z10:AB11,2)+VLOOKUP(E13,Z13:AB14,2)))</f>
        <v>0</v>
      </c>
    </row>
    <row r="11" spans="2:40" x14ac:dyDescent="0.25">
      <c r="B11" s="8"/>
      <c r="C11" s="9"/>
      <c r="D11" s="9"/>
      <c r="E11" s="9"/>
      <c r="F11" s="9"/>
      <c r="G11" s="9"/>
      <c r="H11" s="9"/>
      <c r="I11" s="9"/>
      <c r="J11" s="9"/>
      <c r="K11" s="9"/>
      <c r="L11" s="14" t="str">
        <f ca="1">_xlfn.CONCAT("Worksheet Last Updated:  ", TEXT(TODAY(),"m/dd/yyyy"))</f>
        <v>Worksheet Last Updated:  8/30/2025</v>
      </c>
      <c r="M11" s="7"/>
      <c r="Z11" s="82" t="str">
        <f>_xlfn.CONCAT("On or after ",TEXT($Z$8,"mmmm dd, yyyy"))</f>
        <v>On or after June 14, 2022</v>
      </c>
    </row>
    <row r="12" spans="2:40" ht="18.75" customHeight="1" x14ac:dyDescent="0.25">
      <c r="B12" s="8"/>
      <c r="C12" s="15" t="s">
        <v>151</v>
      </c>
      <c r="D12" s="9"/>
      <c r="E12" s="280" t="s">
        <v>306</v>
      </c>
      <c r="F12" s="277"/>
      <c r="G12" s="83"/>
      <c r="H12" s="84"/>
      <c r="I12" s="9"/>
      <c r="J12" s="9"/>
      <c r="K12" s="9"/>
      <c r="L12" s="9"/>
      <c r="M12" s="7"/>
    </row>
    <row r="13" spans="2:40" ht="18.75" customHeight="1" x14ac:dyDescent="0.25">
      <c r="B13" s="8"/>
      <c r="C13" s="15" t="s">
        <v>171</v>
      </c>
      <c r="D13" s="9"/>
      <c r="E13" s="280" t="s">
        <v>307</v>
      </c>
      <c r="F13" s="277"/>
      <c r="G13" s="83"/>
      <c r="H13" s="84"/>
      <c r="I13" s="9"/>
      <c r="J13" s="9"/>
      <c r="K13" s="9"/>
      <c r="L13" s="9"/>
      <c r="M13" s="7"/>
      <c r="P13" s="262"/>
      <c r="Z13" s="81" t="str">
        <f>_xlfn.CONCAT("Before ",TEXT($Z$8+365,"mmmm dd, yyyy"))</f>
        <v>Before June 14, 2023</v>
      </c>
      <c r="AA13">
        <v>1</v>
      </c>
    </row>
    <row r="14" spans="2:40" s="11" customFormat="1" ht="18.75" customHeight="1" x14ac:dyDescent="0.25">
      <c r="B14" s="8"/>
      <c r="C14" s="15" t="s">
        <v>90</v>
      </c>
      <c r="D14" s="15"/>
      <c r="E14" s="276"/>
      <c r="F14" s="277"/>
      <c r="G14" s="85"/>
      <c r="H14" s="86"/>
      <c r="I14" s="9"/>
      <c r="J14" s="9"/>
      <c r="K14" s="9"/>
      <c r="L14" s="9"/>
      <c r="M14" s="7"/>
      <c r="Z14" s="82" t="str">
        <f>_xlfn.CONCAT("On or after ",TEXT($Z$8+365,"mmmm dd, yyyy"))</f>
        <v>On or after June 14, 2023</v>
      </c>
    </row>
    <row r="15" spans="2:40" s="11" customFormat="1" ht="18.75" customHeight="1" x14ac:dyDescent="0.25">
      <c r="B15" s="8"/>
      <c r="C15" s="15"/>
      <c r="D15" s="15"/>
      <c r="E15" s="278" t="s">
        <v>298</v>
      </c>
      <c r="F15" s="279"/>
      <c r="G15" s="9"/>
      <c r="H15" s="9"/>
      <c r="I15" s="9"/>
      <c r="J15" s="9"/>
      <c r="K15" s="9"/>
      <c r="L15" s="9"/>
      <c r="M15" s="7"/>
      <c r="AF15" s="261"/>
    </row>
    <row r="16" spans="2:40" s="11" customFormat="1" ht="18.75" customHeight="1" x14ac:dyDescent="0.25">
      <c r="B16" s="8"/>
      <c r="C16" s="9"/>
      <c r="D16" s="15"/>
      <c r="E16" s="282" t="s">
        <v>173</v>
      </c>
      <c r="F16" s="282"/>
      <c r="G16" s="282"/>
      <c r="H16" s="282"/>
      <c r="I16" s="282"/>
      <c r="J16" s="282"/>
      <c r="K16" s="282"/>
      <c r="L16" s="282"/>
      <c r="M16" s="283"/>
      <c r="N16" s="71"/>
      <c r="O16" s="71"/>
    </row>
    <row r="17" spans="2:19" x14ac:dyDescent="0.25">
      <c r="B17" s="8"/>
      <c r="C17" s="9"/>
      <c r="D17" s="9"/>
      <c r="E17" s="282"/>
      <c r="F17" s="282"/>
      <c r="G17" s="282"/>
      <c r="H17" s="282"/>
      <c r="I17" s="282"/>
      <c r="J17" s="282"/>
      <c r="K17" s="282"/>
      <c r="L17" s="282"/>
      <c r="M17" s="283"/>
      <c r="N17" s="71"/>
      <c r="O17" s="71"/>
    </row>
    <row r="18" spans="2:19" ht="19.5" customHeight="1" x14ac:dyDescent="0.25">
      <c r="B18" s="8"/>
      <c r="C18" s="16" t="s">
        <v>99</v>
      </c>
      <c r="D18" s="9"/>
      <c r="E18" s="9"/>
      <c r="F18" s="9"/>
      <c r="G18" s="9"/>
      <c r="H18" s="281" t="s">
        <v>174</v>
      </c>
      <c r="I18" s="281"/>
      <c r="J18" s="9"/>
      <c r="K18" s="281" t="s">
        <v>164</v>
      </c>
      <c r="L18" s="281"/>
      <c r="M18" s="7"/>
      <c r="P18" t="e">
        <f>VLOOKUP($E$14,$Q$21:$R$28,2,FALSE)</f>
        <v>#N/A</v>
      </c>
      <c r="R18" t="e">
        <f>VLOOKUP($E$14,$Q$21:$S$23,2,FALSE)</f>
        <v>#N/A</v>
      </c>
    </row>
    <row r="19" spans="2:19" s="11" customFormat="1" ht="26.25" customHeight="1" x14ac:dyDescent="0.25">
      <c r="B19" s="8"/>
      <c r="C19" s="17" t="s">
        <v>95</v>
      </c>
      <c r="D19" s="17"/>
      <c r="E19" s="26" t="s">
        <v>96</v>
      </c>
      <c r="F19" s="18" t="s">
        <v>97</v>
      </c>
      <c r="G19" s="9"/>
      <c r="H19" s="72" t="s">
        <v>106</v>
      </c>
      <c r="I19" s="73" t="s">
        <v>165</v>
      </c>
      <c r="J19" s="19"/>
      <c r="K19" s="72" t="s">
        <v>106</v>
      </c>
      <c r="L19" s="73" t="s">
        <v>165</v>
      </c>
      <c r="M19" s="7"/>
    </row>
    <row r="20" spans="2:19" ht="16.5" customHeight="1" x14ac:dyDescent="0.25">
      <c r="B20" s="8"/>
      <c r="C20" s="2"/>
      <c r="D20" s="9"/>
      <c r="E20" s="9" t="str">
        <f>IF(C20="","",VLOOKUP(C20,RIF_Collection!$D$6:$U$91,4,FALSE))</f>
        <v/>
      </c>
      <c r="F20" s="3"/>
      <c r="G20" s="9"/>
      <c r="H20" s="91" t="str">
        <f>IF(C20="","",IF($E$14="","Enter Service Area",VLOOKUP(C20,RIF_Collection!$D$6:$Z$91,VLOOKUP($E$14,$Q$21:$S$23,2,FALSE),FALSE)))</f>
        <v/>
      </c>
      <c r="I20" s="92" t="str">
        <f t="shared" ref="I20" si="0">IF(C20="","",IF($E$14="","",IF(F20="","Enter Number of Units",F20*H20)))</f>
        <v/>
      </c>
      <c r="J20" s="20"/>
      <c r="K20" s="87" t="str">
        <f>IF(C20="","",IF($E$14="","Select Service Area",IF($E$12="", "Select Plat Date", IF($E$13="","Select Building Permit Date",IF(AND($E$12=$Z$10,$E$13=$Z$13),"No Impact Fee Due",VLOOKUP(C20,RIF_Collection!$D$6:$Z$91,VLOOKUP($E$14,$Q$21:$S$23,3,FALSE),FALSE))))))</f>
        <v/>
      </c>
      <c r="L20" s="88" t="str">
        <f t="shared" ref="L20" si="1">IF(F20="","",IF($E$14="","",IF(I20="","Enter Number of Units",IF(K20="Select Plat Date", "",IF(K20="Select Building Permit Date","",IF(K20="No Impact Fee Due","",F20*K20))))))</f>
        <v/>
      </c>
      <c r="M20" s="7"/>
      <c r="Q20" s="64"/>
    </row>
    <row r="21" spans="2:19" ht="16.5" customHeight="1" x14ac:dyDescent="0.25">
      <c r="B21" s="8"/>
      <c r="C21" s="2"/>
      <c r="D21" s="9"/>
      <c r="E21" s="9" t="str">
        <f>IF(C21="","",VLOOKUP(C21,RIF_Collection!$D$6:$U$91,4,FALSE))</f>
        <v/>
      </c>
      <c r="F21" s="3"/>
      <c r="G21" s="9"/>
      <c r="H21" s="91" t="str">
        <f>IF(C21="","",IF($E$14="","Enter Service Area",VLOOKUP(C21,RIF_Collection!$D$6:$Z$91,VLOOKUP($E$14,$Q$21:$S$23,2,FALSE),FALSE)))</f>
        <v/>
      </c>
      <c r="I21" s="92" t="str">
        <f t="shared" ref="I21:I27" si="2">IF(C21="","",IF($E$14="","",IF(F21="","Enter Number of Units",F21*H21)))</f>
        <v/>
      </c>
      <c r="J21" s="20"/>
      <c r="K21" s="87" t="str">
        <f>IF(C21="","",IF($E$14="","Select Service Area",IF($E$12="", "Select Plat Date", IF($E$13="","Select Building Permit Date",IF(AND($E$12=$Z$10,$E$13=$Z$13),"No Impact Fee Due",VLOOKUP(C21,RIF_Collection!$D$6:$Z$91,VLOOKUP($E$14,$Q$21:$S$23,3,FALSE),FALSE))))))</f>
        <v/>
      </c>
      <c r="L21" s="88" t="str">
        <f t="shared" ref="L21:L27" si="3">IF(F21="","",IF($E$14="","",IF(I21="","Enter Number of Units",IF(K21="Select Plat Date", "",IF(K21="Select Building Permit Date","",IF(K21="No Impact Fee Due","",F21*K21))))))</f>
        <v/>
      </c>
      <c r="M21" s="7"/>
      <c r="Q21" s="64" t="s">
        <v>157</v>
      </c>
      <c r="R21">
        <v>17</v>
      </c>
      <c r="S21">
        <v>21</v>
      </c>
    </row>
    <row r="22" spans="2:19" ht="16.5" customHeight="1" x14ac:dyDescent="0.25">
      <c r="B22" s="8"/>
      <c r="C22" s="2"/>
      <c r="D22" s="9"/>
      <c r="E22" s="9" t="str">
        <f>IF(C22="","",VLOOKUP(C22,RIF_Collection!$D$6:$U$91,4,FALSE))</f>
        <v/>
      </c>
      <c r="F22" s="3"/>
      <c r="G22" s="9"/>
      <c r="H22" s="91" t="str">
        <f>IF(C22="","",IF($E$14="","Enter Service Area",VLOOKUP(C22,RIF_Collection!$D$6:$Z$91,VLOOKUP($E$14,$Q$21:$S$23,2,FALSE),FALSE)))</f>
        <v/>
      </c>
      <c r="I22" s="92" t="str">
        <f t="shared" si="2"/>
        <v/>
      </c>
      <c r="J22" s="20"/>
      <c r="K22" s="87" t="str">
        <f>IF(C22="","",IF($E$14="","Select Service Area",IF($E$12="", "Select Plat Date", IF($E$13="","Select Building Permit Date",IF(AND($E$12=$Z$10,$E$13=$Z$13),"No Impact Fee Due",VLOOKUP(C22,RIF_Collection!$D$6:$Z$91,VLOOKUP($E$14,$Q$21:$S$23,3,FALSE),FALSE))))))</f>
        <v/>
      </c>
      <c r="L22" s="88" t="str">
        <f t="shared" si="3"/>
        <v/>
      </c>
      <c r="M22" s="7"/>
      <c r="Q22" s="64" t="s">
        <v>156</v>
      </c>
      <c r="R22">
        <v>18</v>
      </c>
      <c r="S22">
        <v>22</v>
      </c>
    </row>
    <row r="23" spans="2:19" ht="16.5" customHeight="1" x14ac:dyDescent="0.25">
      <c r="B23" s="8"/>
      <c r="C23" s="2"/>
      <c r="D23" s="9"/>
      <c r="E23" s="9" t="str">
        <f>IF(C23="","",VLOOKUP(C23,RIF_Collection!$D$6:$U$91,4,FALSE))</f>
        <v/>
      </c>
      <c r="F23" s="3"/>
      <c r="G23" s="9"/>
      <c r="H23" s="91" t="str">
        <f>IF(C23="","",IF($E$14="","Enter Service Area",VLOOKUP(C23,RIF_Collection!$D$6:$Z$91,VLOOKUP($E$14,$Q$21:$S$23,2,FALSE),FALSE)))</f>
        <v/>
      </c>
      <c r="I23" s="92" t="str">
        <f t="shared" si="2"/>
        <v/>
      </c>
      <c r="J23" s="20"/>
      <c r="K23" s="87" t="str">
        <f>IF(C23="","",IF($E$14="","Select Service Area",IF($E$12="", "Select Plat Date", IF($E$13="","Select Building Permit Date",IF(AND($E$12=$Z$10,$E$13=$Z$13),"No Impact Fee Due",VLOOKUP(C23,RIF_Collection!$D$6:$Z$91,VLOOKUP($E$14,$Q$21:$S$23,3,FALSE),FALSE))))))</f>
        <v/>
      </c>
      <c r="L23" s="88" t="str">
        <f t="shared" si="3"/>
        <v/>
      </c>
      <c r="M23" s="7"/>
      <c r="Q23" s="64" t="s">
        <v>158</v>
      </c>
      <c r="R23">
        <v>19</v>
      </c>
      <c r="S23">
        <v>23</v>
      </c>
    </row>
    <row r="24" spans="2:19" ht="16.5" customHeight="1" x14ac:dyDescent="0.25">
      <c r="B24" s="8"/>
      <c r="C24" s="2"/>
      <c r="D24" s="9"/>
      <c r="E24" s="9" t="str">
        <f>IF(C24="","",VLOOKUP(C24,RIF_Collection!$D$6:$U$91,4,FALSE))</f>
        <v/>
      </c>
      <c r="F24" s="3"/>
      <c r="G24" s="9"/>
      <c r="H24" s="91" t="str">
        <f>IF(C24="","",IF($E$14="","Enter Service Area",VLOOKUP(C24,RIF_Collection!$D$6:$Z$91,VLOOKUP($E$14,$Q$21:$S$23,2,FALSE),FALSE)))</f>
        <v/>
      </c>
      <c r="I24" s="92" t="str">
        <f t="shared" si="2"/>
        <v/>
      </c>
      <c r="J24" s="20"/>
      <c r="K24" s="87" t="str">
        <f>IF(C24="","",IF($E$14="","Select Service Area",IF($E$12="", "Select Plat Date", IF($E$13="","Select Building Permit Date",IF(AND($E$12=$Z$10,$E$13=$Z$13),"No Impact Fee Due",VLOOKUP(C24,RIF_Collection!$D$6:$Z$91,VLOOKUP($E$14,$Q$21:$S$23,3,FALSE),FALSE))))))</f>
        <v/>
      </c>
      <c r="L24" s="88" t="str">
        <f t="shared" si="3"/>
        <v/>
      </c>
      <c r="M24" s="7"/>
      <c r="Q24" s="64"/>
    </row>
    <row r="25" spans="2:19" ht="16.5" customHeight="1" x14ac:dyDescent="0.25">
      <c r="B25" s="8"/>
      <c r="C25" s="2"/>
      <c r="D25" s="9"/>
      <c r="E25" s="9" t="str">
        <f>IF(C25="","",VLOOKUP(C25,RIF_Collection!$D$6:$U$91,4,FALSE))</f>
        <v/>
      </c>
      <c r="F25" s="3"/>
      <c r="G25" s="9"/>
      <c r="H25" s="91" t="str">
        <f>IF(C25="","",IF($E$14="","Enter Service Area",VLOOKUP(C25,RIF_Collection!$D$6:$Z$91,VLOOKUP($E$14,$Q$21:$S$23,2,FALSE),FALSE)))</f>
        <v/>
      </c>
      <c r="I25" s="92" t="str">
        <f t="shared" si="2"/>
        <v/>
      </c>
      <c r="J25" s="20"/>
      <c r="K25" s="87" t="str">
        <f>IF(C25="","",IF($E$14="","Select Service Area",IF($E$12="", "Select Plat Date", IF($E$13="","Select Building Permit Date",IF(AND($E$12=$Z$10,$E$13=$Z$13),"No Impact Fee Due",VLOOKUP(C25,RIF_Collection!$D$6:$Z$91,VLOOKUP($E$14,$Q$21:$S$23,3,FALSE),FALSE))))))</f>
        <v/>
      </c>
      <c r="L25" s="88" t="str">
        <f t="shared" si="3"/>
        <v/>
      </c>
      <c r="M25" s="7"/>
      <c r="Q25" s="64"/>
    </row>
    <row r="26" spans="2:19" ht="16.5" customHeight="1" x14ac:dyDescent="0.25">
      <c r="B26" s="8"/>
      <c r="C26" s="2"/>
      <c r="D26" s="9"/>
      <c r="E26" s="9" t="str">
        <f>IF(C26="","",VLOOKUP(C26,RIF_Collection!$D$6:$U$91,4,FALSE))</f>
        <v/>
      </c>
      <c r="F26" s="3"/>
      <c r="G26" s="9"/>
      <c r="H26" s="91" t="str">
        <f>IF(C26="","",IF($E$14="","Enter Service Area",VLOOKUP(C26,RIF_Collection!$D$6:$Z$91,VLOOKUP($E$14,$Q$21:$S$23,2,FALSE),FALSE)))</f>
        <v/>
      </c>
      <c r="I26" s="92" t="str">
        <f t="shared" si="2"/>
        <v/>
      </c>
      <c r="J26" s="20"/>
      <c r="K26" s="87" t="str">
        <f>IF(C26="","",IF($E$14="","Select Service Area",IF($E$12="", "Select Plat Date", IF($E$13="","Select Building Permit Date",IF(AND($E$12=$Z$10,$E$13=$Z$13),"No Impact Fee Due",VLOOKUP(C26,RIF_Collection!$D$6:$Z$91,VLOOKUP($E$14,$Q$21:$S$23,3,FALSE),FALSE))))))</f>
        <v/>
      </c>
      <c r="L26" s="88" t="str">
        <f t="shared" si="3"/>
        <v/>
      </c>
      <c r="M26" s="7"/>
      <c r="Q26" s="64"/>
    </row>
    <row r="27" spans="2:19" ht="16.5" customHeight="1" x14ac:dyDescent="0.25">
      <c r="B27" s="8"/>
      <c r="C27" s="2"/>
      <c r="D27" s="9"/>
      <c r="E27" s="9" t="str">
        <f>IF(C27="","",VLOOKUP(C27,RIF_Collection!$D$6:$U$91,4,FALSE))</f>
        <v/>
      </c>
      <c r="F27" s="3"/>
      <c r="G27" s="9"/>
      <c r="H27" s="93" t="str">
        <f>IF(C27="","",IF($E$14="","Enter Service Area",VLOOKUP(C27,RIF_Collection!$D$6:$Z$91,VLOOKUP($E$14,$Q$21:$S$23,2,FALSE),FALSE)))</f>
        <v/>
      </c>
      <c r="I27" s="94" t="str">
        <f t="shared" si="2"/>
        <v/>
      </c>
      <c r="J27" s="20"/>
      <c r="K27" s="89" t="str">
        <f>IF(C27="","",IF($E$14="","Select Service Area",IF($E$12="", "Select Plat Date", IF($E$13="","Select Building Permit Date",IF(AND($E$12=$Z$10,$E$13=$Z$13),"No Impact Fee Due",VLOOKUP(C27,RIF_Collection!$D$6:$Z$91,VLOOKUP($E$14,$Q$21:$S$23,3,FALSE),FALSE))))))</f>
        <v/>
      </c>
      <c r="L27" s="90" t="str">
        <f t="shared" si="3"/>
        <v/>
      </c>
      <c r="M27" s="7"/>
      <c r="Q27" s="64"/>
    </row>
    <row r="28" spans="2:19" ht="24" customHeight="1" x14ac:dyDescent="0.25">
      <c r="B28" s="8"/>
      <c r="C28" s="9"/>
      <c r="D28" s="9"/>
      <c r="E28" s="9"/>
      <c r="F28" s="263"/>
      <c r="G28" s="264"/>
      <c r="H28" s="265" t="s">
        <v>168</v>
      </c>
      <c r="I28" s="266">
        <f>SUM(I20:I27)</f>
        <v>0</v>
      </c>
      <c r="K28" s="10"/>
      <c r="L28" s="21"/>
      <c r="M28" s="7"/>
      <c r="Q28" s="64"/>
    </row>
    <row r="29" spans="2:19" ht="12.75" customHeight="1" x14ac:dyDescent="0.25">
      <c r="B29" s="8"/>
      <c r="C29" s="9"/>
      <c r="D29" s="9"/>
      <c r="E29" s="9"/>
      <c r="F29" s="9"/>
      <c r="G29" s="9"/>
      <c r="H29" s="9"/>
      <c r="I29" s="9"/>
      <c r="J29" s="9"/>
      <c r="K29" s="10" t="s">
        <v>98</v>
      </c>
      <c r="L29" s="21">
        <f>SUM(L20:L28)</f>
        <v>0</v>
      </c>
      <c r="M29" s="7"/>
    </row>
    <row r="30" spans="2:19" ht="12.75" customHeight="1" x14ac:dyDescent="0.25">
      <c r="B30" s="8"/>
      <c r="C30" s="9"/>
      <c r="D30" s="9"/>
      <c r="E30" s="9"/>
      <c r="F30" s="9"/>
      <c r="G30" s="9"/>
      <c r="H30" s="9"/>
      <c r="I30" s="9"/>
      <c r="J30" s="9"/>
      <c r="K30" s="10"/>
      <c r="L30" s="21"/>
      <c r="M30" s="7"/>
    </row>
    <row r="31" spans="2:19" ht="19.5" customHeight="1" x14ac:dyDescent="0.25">
      <c r="B31" s="8"/>
      <c r="C31" s="16" t="s">
        <v>100</v>
      </c>
      <c r="D31" s="9"/>
      <c r="E31" s="9"/>
      <c r="F31" s="9"/>
      <c r="G31" s="9"/>
      <c r="H31" s="281" t="s">
        <v>174</v>
      </c>
      <c r="I31" s="281"/>
      <c r="J31" s="9"/>
      <c r="K31" s="281" t="s">
        <v>164</v>
      </c>
      <c r="L31" s="281"/>
      <c r="M31" s="7"/>
    </row>
    <row r="32" spans="2:19" ht="26.25" customHeight="1" x14ac:dyDescent="0.25">
      <c r="B32" s="8"/>
      <c r="C32" s="17" t="s">
        <v>102</v>
      </c>
      <c r="D32" s="17"/>
      <c r="E32" s="18"/>
      <c r="F32" s="15" t="s">
        <v>101</v>
      </c>
      <c r="G32" s="9"/>
      <c r="H32" s="72" t="s">
        <v>107</v>
      </c>
      <c r="I32" s="73" t="s">
        <v>165</v>
      </c>
      <c r="J32" s="19"/>
      <c r="K32" s="72" t="s">
        <v>107</v>
      </c>
      <c r="L32" s="73" t="s">
        <v>165</v>
      </c>
      <c r="M32" s="7"/>
    </row>
    <row r="33" spans="2:13" ht="17.25" customHeight="1" x14ac:dyDescent="0.25">
      <c r="B33" s="8"/>
      <c r="C33" s="1"/>
      <c r="D33" s="9"/>
      <c r="E33" s="9"/>
      <c r="F33" s="3"/>
      <c r="G33" s="9"/>
      <c r="H33" s="91" t="str">
        <f>IF(C33="","",VLOOKUP(C33,W_WW!$B$7:$F$15,4,FALSE))</f>
        <v/>
      </c>
      <c r="I33" s="88" t="str">
        <f>IF(C33="","",IF(F33="","Enter Number of Meters",F33*H33))</f>
        <v/>
      </c>
      <c r="J33" s="20"/>
      <c r="K33" s="87" t="str">
        <f>IF(C33="","",IF($E$14="","Select Service Area",IF($E$12="", "Select Plat Date", IF($E$13="","Select Building Permit Date",IF(AND($E$12=$Z$10,$E$13=$Z$13),"No Impact Fee Due",VLOOKUP(C33,W_WW!$B$8:$N$15,8,FALSE))))))</f>
        <v/>
      </c>
      <c r="L33" s="88" t="str">
        <f>IF(F33="","",IF($E$14="","",IF(I33="","Enter Number of Units",IF(K33="Select Plat Date", "",IF(K33="Select Building Permit Date","",IF(K33="No Impact Fee Due","",F33*K33))))))</f>
        <v/>
      </c>
      <c r="M33" s="7"/>
    </row>
    <row r="34" spans="2:13" ht="17.25" customHeight="1" x14ac:dyDescent="0.25">
      <c r="B34" s="8"/>
      <c r="C34" s="1"/>
      <c r="D34" s="9"/>
      <c r="E34" s="9"/>
      <c r="F34" s="3"/>
      <c r="G34" s="9"/>
      <c r="H34" s="91" t="str">
        <f>IF(C34="","",VLOOKUP(C34,W_WW!$B$7:$F$15,4,FALSE))</f>
        <v/>
      </c>
      <c r="I34" s="88" t="str">
        <f t="shared" ref="I34:I40" si="4">IF(C34="","",IF(F34="","Enter Number of Meters",F34*H34))</f>
        <v/>
      </c>
      <c r="J34" s="20"/>
      <c r="K34" s="87" t="str">
        <f>IF(C34="","",IF($E$14="","Select Service Area",IF($E$12="", "Select Plat Date", IF($E$13="","Select Building Permit Date",IF(AND($E$12=$Z$10,$E$13=$Z$13),"No Impact Fee Due",VLOOKUP(C34,W_WW!$B$8:$N$15,8,FALSE))))))</f>
        <v/>
      </c>
      <c r="L34" s="88" t="str">
        <f t="shared" ref="L34:L40" si="5">IF(F34="","",IF($E$14="","",IF(I34="","Enter Number of Units",IF(K34="Select Plat Date", "",IF(K34="Select Building Permit Date","",IF(K34="No Impact Fee Due","",F34*K34))))))</f>
        <v/>
      </c>
      <c r="M34" s="7"/>
    </row>
    <row r="35" spans="2:13" ht="17.25" customHeight="1" x14ac:dyDescent="0.25">
      <c r="B35" s="8"/>
      <c r="C35" s="1"/>
      <c r="D35" s="9"/>
      <c r="E35" s="9"/>
      <c r="F35" s="3"/>
      <c r="G35" s="9"/>
      <c r="H35" s="91" t="str">
        <f>IF(C35="","",VLOOKUP(C35,W_WW!$B$7:$F$15,4,FALSE))</f>
        <v/>
      </c>
      <c r="I35" s="88" t="str">
        <f t="shared" si="4"/>
        <v/>
      </c>
      <c r="J35" s="20"/>
      <c r="K35" s="87" t="str">
        <f>IF(C35="","",IF($E$14="","Select Service Area",IF($E$12="", "Select Plat Date", IF($E$13="","Select Building Permit Date",IF(AND($E$12=$Z$10,$E$13=$Z$13),"No Impact Fee Due",VLOOKUP(C35,W_WW!$B$8:$N$15,8,FALSE))))))</f>
        <v/>
      </c>
      <c r="L35" s="88" t="str">
        <f t="shared" si="5"/>
        <v/>
      </c>
      <c r="M35" s="7"/>
    </row>
    <row r="36" spans="2:13" ht="17.25" customHeight="1" x14ac:dyDescent="0.25">
      <c r="B36" s="8"/>
      <c r="C36" s="1"/>
      <c r="D36" s="9"/>
      <c r="E36" s="9"/>
      <c r="F36" s="3"/>
      <c r="G36" s="9"/>
      <c r="H36" s="91" t="str">
        <f>IF(C36="","",VLOOKUP(C36,W_WW!$B$7:$F$15,4,FALSE))</f>
        <v/>
      </c>
      <c r="I36" s="88" t="str">
        <f t="shared" si="4"/>
        <v/>
      </c>
      <c r="J36" s="20"/>
      <c r="K36" s="87" t="str">
        <f>IF(C36="","",IF($E$14="","Select Service Area",IF($E$12="", "Select Plat Date", IF($E$13="","Select Building Permit Date",IF(AND($E$12=$Z$10,$E$13=$Z$13),"No Impact Fee Due",VLOOKUP(C36,W_WW!$B$8:$N$15,8,FALSE))))))</f>
        <v/>
      </c>
      <c r="L36" s="88" t="str">
        <f t="shared" si="5"/>
        <v/>
      </c>
      <c r="M36" s="7"/>
    </row>
    <row r="37" spans="2:13" ht="17.25" customHeight="1" x14ac:dyDescent="0.25">
      <c r="B37" s="8"/>
      <c r="C37" s="1"/>
      <c r="D37" s="9"/>
      <c r="E37" s="9"/>
      <c r="F37" s="3"/>
      <c r="G37" s="9"/>
      <c r="H37" s="91" t="str">
        <f>IF(C37="","",VLOOKUP(C37,W_WW!$B$7:$F$15,4,FALSE))</f>
        <v/>
      </c>
      <c r="I37" s="88" t="str">
        <f t="shared" si="4"/>
        <v/>
      </c>
      <c r="J37" s="20"/>
      <c r="K37" s="87" t="str">
        <f>IF(C37="","",IF($E$14="","Select Service Area",IF($E$12="", "Select Plat Date", IF($E$13="","Select Building Permit Date",IF(AND($E$12=$Z$10,$E$13=$Z$13),"No Impact Fee Due",VLOOKUP(C37,W_WW!$B$8:$N$15,8,FALSE))))))</f>
        <v/>
      </c>
      <c r="L37" s="88" t="str">
        <f t="shared" si="5"/>
        <v/>
      </c>
      <c r="M37" s="7"/>
    </row>
    <row r="38" spans="2:13" ht="17.25" customHeight="1" x14ac:dyDescent="0.25">
      <c r="B38" s="8"/>
      <c r="C38" s="1"/>
      <c r="D38" s="9"/>
      <c r="E38" s="9"/>
      <c r="F38" s="3"/>
      <c r="G38" s="9"/>
      <c r="H38" s="91" t="str">
        <f>IF(C38="","",VLOOKUP(C38,W_WW!$B$7:$F$15,4,FALSE))</f>
        <v/>
      </c>
      <c r="I38" s="88" t="str">
        <f t="shared" si="4"/>
        <v/>
      </c>
      <c r="J38" s="20"/>
      <c r="K38" s="87" t="str">
        <f>IF(C38="","",IF($E$14="","Select Service Area",IF($E$12="", "Select Plat Date", IF($E$13="","Select Building Permit Date",IF(AND($E$12=$Z$10,$E$13=$Z$13),"No Impact Fee Due",VLOOKUP(C38,W_WW!$B$8:$N$15,8,FALSE))))))</f>
        <v/>
      </c>
      <c r="L38" s="88" t="str">
        <f t="shared" si="5"/>
        <v/>
      </c>
      <c r="M38" s="7"/>
    </row>
    <row r="39" spans="2:13" ht="17.25" customHeight="1" x14ac:dyDescent="0.25">
      <c r="B39" s="8"/>
      <c r="C39" s="1"/>
      <c r="D39" s="9"/>
      <c r="E39" s="9"/>
      <c r="F39" s="3"/>
      <c r="G39" s="9"/>
      <c r="H39" s="91" t="str">
        <f>IF(C39="","",VLOOKUP(C39,W_WW!$B$7:$F$15,4,FALSE))</f>
        <v/>
      </c>
      <c r="I39" s="88" t="str">
        <f t="shared" si="4"/>
        <v/>
      </c>
      <c r="J39" s="20"/>
      <c r="K39" s="87" t="str">
        <f>IF(C39="","",IF($E$14="","Select Service Area",IF($E$12="", "Select Plat Date", IF($E$13="","Select Building Permit Date",IF(AND($E$12=$Z$10,$E$13=$Z$13),"No Impact Fee Due",VLOOKUP(C39,W_WW!$B$8:$N$15,8,FALSE))))))</f>
        <v/>
      </c>
      <c r="L39" s="88" t="str">
        <f t="shared" si="5"/>
        <v/>
      </c>
      <c r="M39" s="7"/>
    </row>
    <row r="40" spans="2:13" ht="17.25" customHeight="1" x14ac:dyDescent="0.25">
      <c r="B40" s="8"/>
      <c r="C40" s="1"/>
      <c r="D40" s="9"/>
      <c r="E40" s="9"/>
      <c r="F40" s="3"/>
      <c r="G40" s="9"/>
      <c r="H40" s="93" t="str">
        <f>IF(C40="","",VLOOKUP(C40,W_WW!$B$7:$F$15,4,FALSE))</f>
        <v/>
      </c>
      <c r="I40" s="90" t="str">
        <f t="shared" si="4"/>
        <v/>
      </c>
      <c r="J40" s="20"/>
      <c r="K40" s="89" t="str">
        <f>IF(C40="","",IF($E$14="","Select Service Area",IF($E$12="", "Select Plat Date", IF($E$13="","Select Building Permit Date",IF(AND($E$12=$Z$10,$E$13=$Z$13),"No Impact Fee Due",VLOOKUP(C40,W_WW!$B$8:$N$15,8,FALSE))))))</f>
        <v/>
      </c>
      <c r="L40" s="90" t="str">
        <f t="shared" si="5"/>
        <v/>
      </c>
      <c r="M40" s="7"/>
    </row>
    <row r="41" spans="2:13" ht="24" customHeight="1" x14ac:dyDescent="0.25">
      <c r="B41" s="8"/>
      <c r="C41" s="9"/>
      <c r="D41" s="9"/>
      <c r="E41" s="9"/>
      <c r="F41" s="263"/>
      <c r="G41" s="264"/>
      <c r="H41" s="265" t="s">
        <v>169</v>
      </c>
      <c r="I41" s="266">
        <f>SUM(I33:I40)</f>
        <v>0</v>
      </c>
      <c r="J41" s="78"/>
      <c r="K41" s="10"/>
      <c r="L41" s="21"/>
      <c r="M41" s="7"/>
    </row>
    <row r="42" spans="2:13" ht="12.75" customHeight="1" x14ac:dyDescent="0.25">
      <c r="B42" s="8"/>
      <c r="C42" s="9"/>
      <c r="D42" s="9"/>
      <c r="E42" s="9"/>
      <c r="F42" s="9"/>
      <c r="G42" s="9"/>
      <c r="H42" s="9"/>
      <c r="I42" s="10"/>
      <c r="J42" s="10"/>
      <c r="K42" s="10" t="s">
        <v>103</v>
      </c>
      <c r="L42" s="21">
        <f>SUM(L33:L41)</f>
        <v>0</v>
      </c>
      <c r="M42" s="7"/>
    </row>
    <row r="43" spans="2:13" ht="19.5" customHeight="1" x14ac:dyDescent="0.25">
      <c r="B43" s="8"/>
      <c r="C43" s="16" t="s">
        <v>104</v>
      </c>
      <c r="D43" s="9"/>
      <c r="E43" s="9"/>
      <c r="F43" s="9"/>
      <c r="G43" s="9"/>
      <c r="H43" s="9"/>
      <c r="I43" s="9"/>
      <c r="J43" s="9"/>
      <c r="K43" s="9"/>
      <c r="L43" s="9"/>
      <c r="M43" s="7"/>
    </row>
    <row r="44" spans="2:13" ht="14.25" customHeight="1" x14ac:dyDescent="0.25">
      <c r="B44" s="8"/>
      <c r="C44" s="80" t="s">
        <v>113</v>
      </c>
      <c r="D44" s="80"/>
      <c r="E44" s="80"/>
      <c r="F44" s="80"/>
      <c r="G44" s="80"/>
      <c r="H44" s="281" t="s">
        <v>174</v>
      </c>
      <c r="I44" s="281"/>
      <c r="J44" s="80"/>
      <c r="K44" s="281" t="s">
        <v>164</v>
      </c>
      <c r="L44" s="281"/>
      <c r="M44" s="7"/>
    </row>
    <row r="45" spans="2:13" ht="26.25" customHeight="1" x14ac:dyDescent="0.25">
      <c r="B45" s="8"/>
      <c r="C45" s="17" t="s">
        <v>102</v>
      </c>
      <c r="D45" s="17"/>
      <c r="E45" s="18"/>
      <c r="F45" s="15" t="s">
        <v>101</v>
      </c>
      <c r="G45" s="9"/>
      <c r="H45" s="72" t="s">
        <v>107</v>
      </c>
      <c r="I45" s="73" t="s">
        <v>165</v>
      </c>
      <c r="J45" s="19"/>
      <c r="K45" s="72" t="s">
        <v>107</v>
      </c>
      <c r="L45" s="73" t="s">
        <v>165</v>
      </c>
      <c r="M45" s="7"/>
    </row>
    <row r="46" spans="2:13" ht="15.75" customHeight="1" x14ac:dyDescent="0.25">
      <c r="B46" s="8"/>
      <c r="C46" s="1"/>
      <c r="D46" s="9"/>
      <c r="E46" s="9"/>
      <c r="F46" s="3"/>
      <c r="G46" s="9"/>
      <c r="H46" s="91" t="str">
        <f>IF(C46="","",VLOOKUP(C46,W_WW!$B$7:$F$15,3,FALSE))</f>
        <v/>
      </c>
      <c r="I46" s="88" t="str">
        <f t="shared" ref="I46:I53" si="6">IF(C46="","",IF(F46="","Enter Number of Meters",F46*H46))</f>
        <v/>
      </c>
      <c r="J46" s="9"/>
      <c r="K46" s="87" t="str">
        <f>IF(C46="","",IF($E$14="","Select Service Area",IF($E$12="", "Select Plat Date", IF($E$13="","Select Building Permit Date",IF(AND($E$12=$Z$10,$E$13=$Z$13),"No Impact Fee Due",VLOOKUP(C46,W_WW!$B$8:$N$15,7,FALSE))))))</f>
        <v/>
      </c>
      <c r="L46" s="88" t="str">
        <f>IF(F46="","",IF($E$14="","",IF(I46="","Enter Number of Units",IF(K46="Select Plat Date", "",IF(K46="Select Building Permit Date","",IF(K46="No Impact Fee Due","",F46*K46))))))</f>
        <v/>
      </c>
      <c r="M46" s="22"/>
    </row>
    <row r="47" spans="2:13" ht="15.75" customHeight="1" x14ac:dyDescent="0.25">
      <c r="B47" s="8"/>
      <c r="C47" s="1"/>
      <c r="D47" s="9"/>
      <c r="E47" s="9"/>
      <c r="F47" s="3"/>
      <c r="G47" s="9"/>
      <c r="H47" s="91" t="str">
        <f>IF(C47="","",VLOOKUP(C47,W_WW!$B$7:$F$15,3,FALSE))</f>
        <v/>
      </c>
      <c r="I47" s="88" t="str">
        <f t="shared" si="6"/>
        <v/>
      </c>
      <c r="J47" s="9"/>
      <c r="K47" s="87" t="str">
        <f>IF(C47="","",IF($E$14="","Select Service Area",IF($E$12="", "Select Plat Date", IF($E$13="","Select Building Permit Date",IF(AND($E$12=$Z$10,$E$13=$Z$13),"No Impact Fee Due",VLOOKUP(C47,W_WW!$B$8:$N$15,7,FALSE))))))</f>
        <v/>
      </c>
      <c r="L47" s="88" t="str">
        <f>IF(F47="","",IF($E$14="","",IF(I47="","Enter Number of Units",IF(K47="Select Plat Date", "",IF(K47="Select Building Permit Date","",IF(K47="No Impact Fee Due","",F47*K47))))))</f>
        <v/>
      </c>
      <c r="M47" s="22"/>
    </row>
    <row r="48" spans="2:13" ht="15.75" customHeight="1" x14ac:dyDescent="0.25">
      <c r="B48" s="8"/>
      <c r="C48" s="1"/>
      <c r="D48" s="9"/>
      <c r="E48" s="9"/>
      <c r="F48" s="3"/>
      <c r="G48" s="9"/>
      <c r="H48" s="91" t="str">
        <f>IF(C48="","",VLOOKUP(C48,W_WW!$B$7:$F$15,3,FALSE))</f>
        <v/>
      </c>
      <c r="I48" s="88" t="str">
        <f t="shared" si="6"/>
        <v/>
      </c>
      <c r="J48" s="9"/>
      <c r="K48" s="87" t="str">
        <f>IF(C48="","",IF($E$14="","Select Service Area",IF($E$12="", "Select Plat Date", IF($E$13="","Select Building Permit Date",IF(AND($E$12=$Z$10,$E$13=$Z$13),"No Impact Fee Due",VLOOKUP(C48,W_WW!$B$8:$N$15,7,FALSE))))))</f>
        <v/>
      </c>
      <c r="L48" s="88" t="str">
        <f t="shared" ref="L48:L53" si="7">IF(F48="","",IF($E$14="","",IF(I48="","Enter Number of Units",IF(K48="Select Plat Date", "",IF(K48="Select Building Permit Date","",IF(K48="No Impact Fee Due","",F48*K48))))))</f>
        <v/>
      </c>
      <c r="M48" s="22"/>
    </row>
    <row r="49" spans="2:17" ht="15.75" customHeight="1" x14ac:dyDescent="0.25">
      <c r="B49" s="8"/>
      <c r="C49" s="1"/>
      <c r="D49" s="9"/>
      <c r="E49" s="9"/>
      <c r="F49" s="3"/>
      <c r="G49" s="9"/>
      <c r="H49" s="91" t="str">
        <f>IF(C49="","",VLOOKUP(C49,W_WW!$B$7:$F$15,3,FALSE))</f>
        <v/>
      </c>
      <c r="I49" s="88" t="str">
        <f t="shared" si="6"/>
        <v/>
      </c>
      <c r="J49" s="9"/>
      <c r="K49" s="87" t="str">
        <f>IF(C49="","",IF($E$14="","Select Service Area",IF($E$12="", "Select Plat Date", IF($E$13="","Select Building Permit Date",IF(AND($E$12=$Z$10,$E$13=$Z$13),"No Impact Fee Due",VLOOKUP(C49,W_WW!$B$8:$N$15,7,FALSE))))))</f>
        <v/>
      </c>
      <c r="L49" s="88" t="str">
        <f t="shared" si="7"/>
        <v/>
      </c>
      <c r="M49" s="22"/>
    </row>
    <row r="50" spans="2:17" ht="15.75" customHeight="1" x14ac:dyDescent="0.25">
      <c r="B50" s="8"/>
      <c r="C50" s="1"/>
      <c r="D50" s="9"/>
      <c r="E50" s="9"/>
      <c r="F50" s="3"/>
      <c r="G50" s="9"/>
      <c r="H50" s="91" t="str">
        <f>IF(C50="","",VLOOKUP(C50,W_WW!$B$7:$F$15,3,FALSE))</f>
        <v/>
      </c>
      <c r="I50" s="88" t="str">
        <f t="shared" si="6"/>
        <v/>
      </c>
      <c r="J50" s="9"/>
      <c r="K50" s="87" t="str">
        <f>IF(C50="","",IF($E$14="","Select Service Area",IF($E$12="", "Select Plat Date", IF($E$13="","Select Building Permit Date",IF(AND($E$12=$Z$10,$E$13=$Z$13),"No Impact Fee Due",VLOOKUP(C50,W_WW!$B$8:$N$15,7,FALSE))))))</f>
        <v/>
      </c>
      <c r="L50" s="88" t="str">
        <f t="shared" si="7"/>
        <v/>
      </c>
      <c r="M50" s="22"/>
    </row>
    <row r="51" spans="2:17" ht="15.75" customHeight="1" x14ac:dyDescent="0.25">
      <c r="B51" s="8"/>
      <c r="C51" s="1"/>
      <c r="D51" s="9"/>
      <c r="E51" s="9"/>
      <c r="F51" s="3"/>
      <c r="G51" s="9"/>
      <c r="H51" s="91" t="str">
        <f>IF(C51="","",VLOOKUP(C51,W_WW!$B$7:$F$15,3,FALSE))</f>
        <v/>
      </c>
      <c r="I51" s="88" t="str">
        <f t="shared" si="6"/>
        <v/>
      </c>
      <c r="J51" s="9"/>
      <c r="K51" s="87" t="str">
        <f>IF(C51="","",IF($E$14="","Select Service Area",IF($E$12="", "Select Plat Date", IF($E$13="","Select Building Permit Date",IF(AND($E$12=$Z$10,$E$13=$Z$13),"No Impact Fee Due",VLOOKUP(C51,W_WW!$B$8:$N$15,7,FALSE))))))</f>
        <v/>
      </c>
      <c r="L51" s="88" t="str">
        <f t="shared" si="7"/>
        <v/>
      </c>
      <c r="M51" s="22"/>
    </row>
    <row r="52" spans="2:17" ht="15.75" customHeight="1" x14ac:dyDescent="0.25">
      <c r="B52" s="8"/>
      <c r="C52" s="1"/>
      <c r="D52" s="9"/>
      <c r="E52" s="9"/>
      <c r="F52" s="3"/>
      <c r="G52" s="9"/>
      <c r="H52" s="91" t="str">
        <f>IF(C52="","",VLOOKUP(C52,W_WW!$B$7:$F$15,3,FALSE))</f>
        <v/>
      </c>
      <c r="I52" s="88" t="str">
        <f t="shared" si="6"/>
        <v/>
      </c>
      <c r="J52" s="9"/>
      <c r="K52" s="87" t="str">
        <f>IF(C52="","",IF($E$14="","Select Service Area",IF($E$12="", "Select Plat Date", IF($E$13="","Select Building Permit Date",IF(AND($E$12=$Z$10,$E$13=$Z$13),"No Impact Fee Due",VLOOKUP(C52,W_WW!$B$8:$N$15,7,FALSE))))))</f>
        <v/>
      </c>
      <c r="L52" s="88" t="str">
        <f t="shared" si="7"/>
        <v/>
      </c>
      <c r="M52" s="22"/>
    </row>
    <row r="53" spans="2:17" ht="15.75" customHeight="1" x14ac:dyDescent="0.25">
      <c r="B53" s="8"/>
      <c r="C53" s="1"/>
      <c r="D53" s="9"/>
      <c r="E53" s="9"/>
      <c r="F53" s="3"/>
      <c r="G53" s="9"/>
      <c r="H53" s="93" t="str">
        <f>IF(C53="","",VLOOKUP(C53,W_WW!$B$7:$F$15,3,FALSE))</f>
        <v/>
      </c>
      <c r="I53" s="90" t="str">
        <f t="shared" si="6"/>
        <v/>
      </c>
      <c r="J53" s="9"/>
      <c r="K53" s="89" t="str">
        <f>IF(C53="","",IF($E$14="","Select Service Area",IF($E$12="", "Select Plat Date", IF($E$13="","Select Building Permit Date",IF(AND($E$12=$Z$10,$E$13=$Z$13),"No Impact Fee Due",VLOOKUP(C53,W_WW!$B$8:$N$15,7,FALSE))))))</f>
        <v/>
      </c>
      <c r="L53" s="90" t="str">
        <f t="shared" si="7"/>
        <v/>
      </c>
      <c r="M53" s="22"/>
    </row>
    <row r="54" spans="2:17" ht="24" customHeight="1" x14ac:dyDescent="0.25">
      <c r="B54" s="8"/>
      <c r="C54" s="9"/>
      <c r="D54" s="9"/>
      <c r="E54" s="9"/>
      <c r="F54" s="9"/>
      <c r="G54" s="10"/>
      <c r="H54" s="265" t="s">
        <v>167</v>
      </c>
      <c r="I54" s="266">
        <f>SUM(I46:I53)</f>
        <v>0</v>
      </c>
      <c r="J54" s="10"/>
      <c r="K54" s="10"/>
      <c r="L54" s="21"/>
      <c r="M54" s="22"/>
    </row>
    <row r="55" spans="2:17" ht="12.75" customHeight="1" x14ac:dyDescent="0.25">
      <c r="B55" s="8"/>
      <c r="C55" s="9"/>
      <c r="D55" s="9"/>
      <c r="E55" s="9"/>
      <c r="F55" s="9"/>
      <c r="G55" s="9"/>
      <c r="H55" s="9"/>
      <c r="I55" s="9"/>
      <c r="J55" s="9"/>
      <c r="K55" s="10" t="s">
        <v>172</v>
      </c>
      <c r="L55" s="21">
        <f>SUM(L46:L54)</f>
        <v>0</v>
      </c>
      <c r="M55" s="22"/>
    </row>
    <row r="56" spans="2:17" ht="24" customHeight="1" x14ac:dyDescent="0.25">
      <c r="B56" s="8"/>
      <c r="C56" s="9"/>
      <c r="D56" s="9"/>
      <c r="E56" s="9"/>
      <c r="F56" s="263"/>
      <c r="G56" s="264"/>
      <c r="H56" s="265" t="s">
        <v>166</v>
      </c>
      <c r="I56" s="266">
        <f>I54+I41+I28</f>
        <v>0</v>
      </c>
      <c r="K56" s="10"/>
      <c r="L56" s="21"/>
      <c r="M56" s="7"/>
      <c r="Q56" s="64"/>
    </row>
    <row r="57" spans="2:17" ht="12.75" customHeight="1" x14ac:dyDescent="0.25">
      <c r="B57" s="8"/>
      <c r="C57" s="9"/>
      <c r="D57" s="9"/>
      <c r="E57" s="9"/>
      <c r="F57" s="9"/>
      <c r="G57" s="9"/>
      <c r="H57" s="9"/>
      <c r="I57" s="9"/>
      <c r="J57" s="9"/>
      <c r="K57" s="10" t="s">
        <v>170</v>
      </c>
      <c r="L57" s="21">
        <f>L29+L42+L55</f>
        <v>0</v>
      </c>
      <c r="M57" s="7"/>
    </row>
    <row r="58" spans="2:17" ht="12.75" customHeight="1" x14ac:dyDescent="0.25">
      <c r="B58" s="23"/>
      <c r="C58" s="270" t="s">
        <v>114</v>
      </c>
      <c r="D58" s="271"/>
      <c r="E58" s="271"/>
      <c r="F58" s="271"/>
      <c r="G58" s="271"/>
      <c r="H58" s="271"/>
      <c r="I58" s="271"/>
      <c r="J58" s="271"/>
      <c r="K58" s="271"/>
      <c r="L58" s="271"/>
      <c r="M58" s="22"/>
    </row>
    <row r="59" spans="2:17" ht="24" customHeight="1" thickBot="1" x14ac:dyDescent="0.3">
      <c r="B59" s="24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5"/>
    </row>
    <row r="60" spans="2:17" ht="13.8" thickTop="1" x14ac:dyDescent="0.25"/>
    <row r="61" spans="2:17" ht="24.75" customHeight="1" x14ac:dyDescent="0.25"/>
  </sheetData>
  <sheetProtection algorithmName="SHA-512" hashValue="5kIdWxVJG9nCilgfJVPQDZL/64uuogrX3Vsf374Hdd+jSKj1bpQMdQRft52DWN7nR2vcvc348iHjoaeTniyAeQ==" saltValue="QRTYYCh+HK/HBk3zyq588w==" spinCount="100000" sheet="1" selectLockedCells="1"/>
  <mergeCells count="19">
    <mergeCell ref="K44:L44"/>
    <mergeCell ref="B3:L3"/>
    <mergeCell ref="B4:L4"/>
    <mergeCell ref="C58:L59"/>
    <mergeCell ref="D7:L7"/>
    <mergeCell ref="D9:E9"/>
    <mergeCell ref="G9:L9"/>
    <mergeCell ref="D6:L6"/>
    <mergeCell ref="D8:L8"/>
    <mergeCell ref="E14:F14"/>
    <mergeCell ref="E15:F15"/>
    <mergeCell ref="E12:F12"/>
    <mergeCell ref="H18:I18"/>
    <mergeCell ref="K18:L18"/>
    <mergeCell ref="E16:M17"/>
    <mergeCell ref="H31:I31"/>
    <mergeCell ref="K31:L31"/>
    <mergeCell ref="E13:F13"/>
    <mergeCell ref="H44:I44"/>
  </mergeCells>
  <phoneticPr fontId="4" type="noConversion"/>
  <conditionalFormatting sqref="D9:E9">
    <cfRule type="cellIs" dxfId="25" priority="436" stopIfTrue="1" operator="equal">
      <formula>"Insert Case Number"</formula>
    </cfRule>
  </conditionalFormatting>
  <conditionalFormatting sqref="D6:L6">
    <cfRule type="cellIs" dxfId="24" priority="433" stopIfTrue="1" operator="equal">
      <formula>"Insert Development Name"</formula>
    </cfRule>
  </conditionalFormatting>
  <conditionalFormatting sqref="D7:L7">
    <cfRule type="cellIs" dxfId="23" priority="434" stopIfTrue="1" operator="equal">
      <formula>"Insert Applicant Name"</formula>
    </cfRule>
  </conditionalFormatting>
  <conditionalFormatting sqref="D8:L8">
    <cfRule type="cellIs" dxfId="22" priority="435" stopIfTrue="1" operator="equal">
      <formula>"Insert Legal Description"</formula>
    </cfRule>
  </conditionalFormatting>
  <conditionalFormatting sqref="G9:L9">
    <cfRule type="cellIs" dxfId="21" priority="437" stopIfTrue="1" operator="equal">
      <formula>"Insert Date"</formula>
    </cfRule>
  </conditionalFormatting>
  <conditionalFormatting sqref="H20:I27">
    <cfRule type="cellIs" dxfId="20" priority="82" operator="equal">
      <formula>"Enter Service Area"</formula>
    </cfRule>
  </conditionalFormatting>
  <conditionalFormatting sqref="H33:I40">
    <cfRule type="cellIs" dxfId="19" priority="303" operator="equal">
      <formula>"Enter Service Area"</formula>
    </cfRule>
  </conditionalFormatting>
  <conditionalFormatting sqref="H46:I53">
    <cfRule type="cellIs" dxfId="18" priority="42" operator="equal">
      <formula>"Enter Service Area"</formula>
    </cfRule>
  </conditionalFormatting>
  <conditionalFormatting sqref="I20:I27">
    <cfRule type="cellIs" dxfId="17" priority="81" operator="equal">
      <formula>"Enter Number of Units"</formula>
    </cfRule>
  </conditionalFormatting>
  <conditionalFormatting sqref="I33:I40">
    <cfRule type="cellIs" dxfId="16" priority="302" operator="equal">
      <formula>"Enter Number of Meters"</formula>
    </cfRule>
  </conditionalFormatting>
  <conditionalFormatting sqref="I46:I53">
    <cfRule type="cellIs" dxfId="15" priority="41" operator="equal">
      <formula>"Enter Number of Meters"</formula>
    </cfRule>
  </conditionalFormatting>
  <conditionalFormatting sqref="K20:K27">
    <cfRule type="cellIs" dxfId="14" priority="227" operator="equal">
      <formula>"No Impact Fee Due"</formula>
    </cfRule>
    <cfRule type="cellIs" dxfId="13" priority="228" operator="equal">
      <formula>"Select Building Permit Date"</formula>
    </cfRule>
    <cfRule type="cellIs" dxfId="12" priority="229" operator="equal">
      <formula>"Select Service Area"</formula>
    </cfRule>
    <cfRule type="cellIs" dxfId="11" priority="230" operator="equal">
      <formula>"Select Plat Date"</formula>
    </cfRule>
  </conditionalFormatting>
  <conditionalFormatting sqref="K33:K40">
    <cfRule type="cellIs" dxfId="10" priority="160" operator="equal">
      <formula>"No Impact Fee Due"</formula>
    </cfRule>
    <cfRule type="cellIs" dxfId="9" priority="161" operator="equal">
      <formula>"Select Building Permit Date"</formula>
    </cfRule>
    <cfRule type="cellIs" dxfId="8" priority="162" operator="equal">
      <formula>"Select Service Area"</formula>
    </cfRule>
    <cfRule type="cellIs" dxfId="7" priority="163" operator="equal">
      <formula>"Select Plat Date"</formula>
    </cfRule>
  </conditionalFormatting>
  <conditionalFormatting sqref="K46:K53">
    <cfRule type="cellIs" dxfId="6" priority="2" operator="equal">
      <formula>"No Impact Fee Due"</formula>
    </cfRule>
    <cfRule type="cellIs" dxfId="5" priority="3" operator="equal">
      <formula>"Select Building Permit Date"</formula>
    </cfRule>
    <cfRule type="cellIs" dxfId="4" priority="4" operator="equal">
      <formula>"Select Service Area"</formula>
    </cfRule>
    <cfRule type="cellIs" dxfId="3" priority="5" operator="equal">
      <formula>"Select Plat Date"</formula>
    </cfRule>
  </conditionalFormatting>
  <conditionalFormatting sqref="L20:L27">
    <cfRule type="cellIs" dxfId="2" priority="259" operator="equal">
      <formula>"Enter Service Area"</formula>
    </cfRule>
  </conditionalFormatting>
  <conditionalFormatting sqref="L33:L40">
    <cfRule type="cellIs" dxfId="1" priority="159" operator="equal">
      <formula>"Enter Service Area"</formula>
    </cfRule>
  </conditionalFormatting>
  <conditionalFormatting sqref="L46:L53">
    <cfRule type="cellIs" dxfId="0" priority="1" operator="equal">
      <formula>"Enter Service Area"</formula>
    </cfRule>
  </conditionalFormatting>
  <dataValidations count="4">
    <dataValidation allowBlank="1" showInputMessage="1" sqref="E16" xr:uid="{00000000-0002-0000-0000-000000000000}"/>
    <dataValidation type="list" allowBlank="1" showInputMessage="1" showErrorMessage="1" sqref="E14:F14" xr:uid="{00000000-0002-0000-0000-000001000000}">
      <formula1>$Q$20:$Q$23</formula1>
    </dataValidation>
    <dataValidation type="list" allowBlank="1" showInputMessage="1" showErrorMessage="1" sqref="E12:F12" xr:uid="{00000000-0002-0000-0000-000003000000}">
      <formula1>$Z$9:$Z$11</formula1>
    </dataValidation>
    <dataValidation type="list" allowBlank="1" showInputMessage="1" showErrorMessage="1" sqref="E13:F13" xr:uid="{00000000-0002-0000-0000-000004000000}">
      <formula1>$Z$12:$Z$14</formula1>
    </dataValidation>
  </dataValidations>
  <printOptions horizontalCentered="1"/>
  <pageMargins left="0.75" right="0.75" top="0.75" bottom="0.75" header="0.5" footer="0.5"/>
  <pageSetup scale="5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1E552350-B995-43FC-ADEC-383E0E08A6C1}">
          <x14:formula1>
            <xm:f>W_WW!$B$7:$B$15</xm:f>
          </x14:formula1>
          <xm:sqref>C33:C40 C46:C53</xm:sqref>
        </x14:dataValidation>
        <x14:dataValidation type="list" allowBlank="1" showInputMessage="1" showErrorMessage="1" errorTitle="Invalid Land Use" prompt="Do Not Select from the general categories listed in ALL CAPS.  Please select from the lower case land uses only." xr:uid="{00000000-0002-0000-0000-000005000000}">
          <x14:formula1>
            <xm:f>RIF_Collection!$D$5:$D$91</xm:f>
          </x14:formula1>
          <xm:sqref>C20:C27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="85" zoomScaleNormal="100" zoomScaleSheetLayoutView="85" workbookViewId="0"/>
  </sheetViews>
  <sheetFormatPr defaultRowHeight="13.2" x14ac:dyDescent="0.25"/>
  <sheetData/>
  <sheetProtection algorithmName="SHA-512" hashValue="211d4YzreP96fPOPozd9vlaTDUYCoaCiDLvz+gneZgcl3KoAUCYQHYhcCEnC+HwKLhnizuwbdMYumZltB/3Q3Q==" saltValue="t4p2tXz/6GckQvI/xeCXvA==" spinCount="100000" sheet="1" objects="1" scenarios="1"/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U47"/>
  <sheetViews>
    <sheetView workbookViewId="0"/>
  </sheetViews>
  <sheetFormatPr defaultColWidth="9.109375" defaultRowHeight="14.4" x14ac:dyDescent="0.3"/>
  <cols>
    <col min="1" max="1" width="9.109375" style="31"/>
    <col min="2" max="14" width="10.6640625" style="31" customWidth="1"/>
    <col min="15" max="15" width="9.109375" style="31"/>
    <col min="16" max="16" width="13.44140625" style="31" customWidth="1"/>
    <col min="17" max="17" width="12.33203125" style="31" bestFit="1" customWidth="1"/>
    <col min="18" max="18" width="14.109375" style="31" customWidth="1"/>
    <col min="19" max="19" width="13.44140625" style="31" customWidth="1"/>
    <col min="20" max="16384" width="9.109375" style="31"/>
  </cols>
  <sheetData>
    <row r="2" spans="2:19" ht="36" customHeight="1" thickBot="1" x14ac:dyDescent="0.35">
      <c r="B2" s="289" t="s">
        <v>299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</row>
    <row r="3" spans="2:19" ht="16.5" customHeight="1" thickTop="1" x14ac:dyDescent="0.3">
      <c r="B3" s="290" t="s">
        <v>139</v>
      </c>
      <c r="C3" s="291"/>
      <c r="D3" s="296" t="s">
        <v>137</v>
      </c>
      <c r="E3" s="297"/>
      <c r="F3" s="297"/>
      <c r="G3" s="298" t="s">
        <v>140</v>
      </c>
      <c r="H3" s="299"/>
      <c r="I3" s="299"/>
      <c r="J3" s="300"/>
      <c r="K3" s="298" t="s">
        <v>141</v>
      </c>
      <c r="L3" s="299"/>
      <c r="M3" s="299"/>
      <c r="N3" s="300"/>
    </row>
    <row r="4" spans="2:19" ht="15" customHeight="1" x14ac:dyDescent="0.3">
      <c r="B4" s="292"/>
      <c r="C4" s="293"/>
      <c r="D4" s="301" t="s">
        <v>143</v>
      </c>
      <c r="E4" s="301" t="s">
        <v>142</v>
      </c>
      <c r="F4" s="303" t="s">
        <v>144</v>
      </c>
      <c r="G4" s="305" t="s">
        <v>138</v>
      </c>
      <c r="H4" s="301" t="s">
        <v>143</v>
      </c>
      <c r="I4" s="301" t="s">
        <v>142</v>
      </c>
      <c r="J4" s="303" t="s">
        <v>144</v>
      </c>
      <c r="K4" s="305" t="s">
        <v>138</v>
      </c>
      <c r="L4" s="307" t="s">
        <v>143</v>
      </c>
      <c r="M4" s="307" t="s">
        <v>142</v>
      </c>
      <c r="N4" s="287" t="s">
        <v>144</v>
      </c>
    </row>
    <row r="5" spans="2:19" ht="15.75" customHeight="1" thickBot="1" x14ac:dyDescent="0.35">
      <c r="B5" s="294"/>
      <c r="C5" s="295"/>
      <c r="D5" s="302"/>
      <c r="E5" s="302"/>
      <c r="F5" s="304"/>
      <c r="G5" s="306"/>
      <c r="H5" s="302"/>
      <c r="I5" s="302"/>
      <c r="J5" s="304"/>
      <c r="K5" s="306"/>
      <c r="L5" s="308"/>
      <c r="M5" s="308"/>
      <c r="N5" s="288"/>
    </row>
    <row r="6" spans="2:19" ht="15.75" customHeight="1" thickTop="1" thickBot="1" x14ac:dyDescent="0.35">
      <c r="B6" s="62"/>
      <c r="C6" s="63"/>
      <c r="D6" s="51"/>
      <c r="E6" s="52"/>
      <c r="F6" s="53"/>
      <c r="G6" s="51"/>
      <c r="H6" s="54"/>
      <c r="I6" s="52"/>
      <c r="J6" s="53"/>
      <c r="K6" s="51"/>
      <c r="L6" s="54"/>
      <c r="M6" s="52"/>
      <c r="N6" s="55"/>
    </row>
    <row r="7" spans="2:19" ht="15" thickTop="1" x14ac:dyDescent="0.3">
      <c r="B7" s="56"/>
      <c r="C7" s="57"/>
      <c r="D7" s="32"/>
      <c r="E7" s="33"/>
      <c r="F7" s="34"/>
      <c r="G7" s="35"/>
      <c r="H7" s="36"/>
      <c r="I7" s="33"/>
      <c r="J7" s="34"/>
      <c r="K7" s="35"/>
      <c r="L7" s="36"/>
      <c r="M7" s="33"/>
      <c r="N7" s="37"/>
    </row>
    <row r="8" spans="2:19" x14ac:dyDescent="0.3">
      <c r="B8" s="58" t="s">
        <v>300</v>
      </c>
      <c r="C8" s="59"/>
      <c r="D8" s="38">
        <v>2227</v>
      </c>
      <c r="E8" s="39">
        <v>2332</v>
      </c>
      <c r="F8" s="40">
        <f t="shared" ref="F8:F15" si="0">D8+E8</f>
        <v>4559</v>
      </c>
      <c r="G8" s="41">
        <v>1</v>
      </c>
      <c r="H8" s="42">
        <f>D8*G8</f>
        <v>2227</v>
      </c>
      <c r="I8" s="39">
        <f>G8*E8</f>
        <v>2332</v>
      </c>
      <c r="J8" s="40">
        <f>H8+I8</f>
        <v>4559</v>
      </c>
      <c r="K8" s="41">
        <v>1</v>
      </c>
      <c r="L8" s="42">
        <f>D8*K8</f>
        <v>2227</v>
      </c>
      <c r="M8" s="42">
        <f>E8*K8</f>
        <v>2332</v>
      </c>
      <c r="N8" s="43">
        <f>L8+M8</f>
        <v>4559</v>
      </c>
      <c r="Q8"/>
      <c r="R8"/>
      <c r="S8"/>
    </row>
    <row r="9" spans="2:19" x14ac:dyDescent="0.3">
      <c r="B9" s="58" t="s">
        <v>145</v>
      </c>
      <c r="C9" s="59"/>
      <c r="D9" s="38">
        <v>3719</v>
      </c>
      <c r="E9" s="39">
        <v>3894</v>
      </c>
      <c r="F9" s="40">
        <f t="shared" si="0"/>
        <v>7613</v>
      </c>
      <c r="G9" s="41">
        <v>1</v>
      </c>
      <c r="H9" s="42">
        <f t="shared" ref="H9:H15" si="1">D9*G9</f>
        <v>3719</v>
      </c>
      <c r="I9" s="39">
        <f t="shared" ref="I9:I15" si="2">G9*E9</f>
        <v>3894</v>
      </c>
      <c r="J9" s="40">
        <f t="shared" ref="J9:J15" si="3">H9+I9</f>
        <v>7613</v>
      </c>
      <c r="K9" s="41">
        <v>1</v>
      </c>
      <c r="L9" s="42">
        <f t="shared" ref="L9:L15" si="4">D9*K9</f>
        <v>3719</v>
      </c>
      <c r="M9" s="39">
        <f t="shared" ref="M9:M15" si="5">E9*K9</f>
        <v>3894</v>
      </c>
      <c r="N9" s="43">
        <f t="shared" ref="N9:N15" si="6">L9+M9</f>
        <v>7613</v>
      </c>
      <c r="Q9"/>
      <c r="R9"/>
      <c r="S9"/>
    </row>
    <row r="10" spans="2:19" x14ac:dyDescent="0.3">
      <c r="B10" s="58" t="s">
        <v>301</v>
      </c>
      <c r="C10" s="59"/>
      <c r="D10" s="38">
        <v>7416</v>
      </c>
      <c r="E10" s="39">
        <v>7766</v>
      </c>
      <c r="F10" s="40">
        <f t="shared" si="0"/>
        <v>15182</v>
      </c>
      <c r="G10" s="41">
        <v>1</v>
      </c>
      <c r="H10" s="42">
        <f t="shared" si="1"/>
        <v>7416</v>
      </c>
      <c r="I10" s="39">
        <f t="shared" si="2"/>
        <v>7766</v>
      </c>
      <c r="J10" s="40">
        <f t="shared" si="3"/>
        <v>15182</v>
      </c>
      <c r="K10" s="41">
        <v>1</v>
      </c>
      <c r="L10" s="42">
        <f t="shared" si="4"/>
        <v>7416</v>
      </c>
      <c r="M10" s="39">
        <f t="shared" si="5"/>
        <v>7766</v>
      </c>
      <c r="N10" s="43">
        <f t="shared" si="6"/>
        <v>15182</v>
      </c>
      <c r="Q10"/>
      <c r="R10"/>
      <c r="S10"/>
    </row>
    <row r="11" spans="2:19" x14ac:dyDescent="0.3">
      <c r="B11" s="58" t="s">
        <v>146</v>
      </c>
      <c r="C11" s="59"/>
      <c r="D11" s="38">
        <v>11870</v>
      </c>
      <c r="E11" s="39">
        <v>12430</v>
      </c>
      <c r="F11" s="40">
        <f t="shared" si="0"/>
        <v>24300</v>
      </c>
      <c r="G11" s="41">
        <v>1</v>
      </c>
      <c r="H11" s="42">
        <f t="shared" si="1"/>
        <v>11870</v>
      </c>
      <c r="I11" s="39">
        <f t="shared" si="2"/>
        <v>12430</v>
      </c>
      <c r="J11" s="40">
        <f t="shared" si="3"/>
        <v>24300</v>
      </c>
      <c r="K11" s="41">
        <v>1</v>
      </c>
      <c r="L11" s="42">
        <f t="shared" si="4"/>
        <v>11870</v>
      </c>
      <c r="M11" s="39">
        <f t="shared" si="5"/>
        <v>12430</v>
      </c>
      <c r="N11" s="43">
        <f t="shared" si="6"/>
        <v>24300</v>
      </c>
      <c r="Q11"/>
      <c r="R11"/>
      <c r="S11"/>
    </row>
    <row r="12" spans="2:19" x14ac:dyDescent="0.3">
      <c r="B12" s="58" t="s">
        <v>147</v>
      </c>
      <c r="C12" s="59"/>
      <c r="D12" s="38">
        <v>25989</v>
      </c>
      <c r="E12" s="39">
        <v>27214</v>
      </c>
      <c r="F12" s="40">
        <f t="shared" si="0"/>
        <v>53203</v>
      </c>
      <c r="G12" s="41">
        <v>1</v>
      </c>
      <c r="H12" s="42">
        <f t="shared" si="1"/>
        <v>25989</v>
      </c>
      <c r="I12" s="39">
        <f t="shared" si="2"/>
        <v>27214</v>
      </c>
      <c r="J12" s="40">
        <f t="shared" si="3"/>
        <v>53203</v>
      </c>
      <c r="K12" s="41">
        <v>1</v>
      </c>
      <c r="L12" s="42">
        <f t="shared" si="4"/>
        <v>25989</v>
      </c>
      <c r="M12" s="39">
        <f t="shared" si="5"/>
        <v>27214</v>
      </c>
      <c r="N12" s="43">
        <f t="shared" si="6"/>
        <v>53203</v>
      </c>
      <c r="Q12"/>
      <c r="R12"/>
      <c r="S12"/>
    </row>
    <row r="13" spans="2:19" x14ac:dyDescent="0.3">
      <c r="B13" s="58" t="s">
        <v>148</v>
      </c>
      <c r="C13" s="59"/>
      <c r="D13" s="38">
        <v>44540</v>
      </c>
      <c r="E13" s="39">
        <v>46640</v>
      </c>
      <c r="F13" s="40">
        <f t="shared" si="0"/>
        <v>91180</v>
      </c>
      <c r="G13" s="41">
        <v>1</v>
      </c>
      <c r="H13" s="42">
        <f t="shared" si="1"/>
        <v>44540</v>
      </c>
      <c r="I13" s="39">
        <f t="shared" si="2"/>
        <v>46640</v>
      </c>
      <c r="J13" s="40">
        <f t="shared" si="3"/>
        <v>91180</v>
      </c>
      <c r="K13" s="41">
        <v>1</v>
      </c>
      <c r="L13" s="42">
        <f t="shared" si="4"/>
        <v>44540</v>
      </c>
      <c r="M13" s="39">
        <f t="shared" si="5"/>
        <v>46640</v>
      </c>
      <c r="N13" s="43">
        <f t="shared" si="6"/>
        <v>91180</v>
      </c>
      <c r="Q13"/>
      <c r="R13"/>
      <c r="S13"/>
    </row>
    <row r="14" spans="2:19" x14ac:dyDescent="0.3">
      <c r="B14" s="58" t="s">
        <v>149</v>
      </c>
      <c r="C14" s="59"/>
      <c r="D14" s="38">
        <v>100215</v>
      </c>
      <c r="E14" s="39">
        <v>104940</v>
      </c>
      <c r="F14" s="40">
        <f t="shared" si="0"/>
        <v>205155</v>
      </c>
      <c r="G14" s="41">
        <v>1</v>
      </c>
      <c r="H14" s="42">
        <f t="shared" si="1"/>
        <v>100215</v>
      </c>
      <c r="I14" s="39">
        <f t="shared" si="2"/>
        <v>104940</v>
      </c>
      <c r="J14" s="40">
        <f t="shared" si="3"/>
        <v>205155</v>
      </c>
      <c r="K14" s="41">
        <v>1</v>
      </c>
      <c r="L14" s="42">
        <f t="shared" si="4"/>
        <v>100215</v>
      </c>
      <c r="M14" s="39">
        <f t="shared" si="5"/>
        <v>104940</v>
      </c>
      <c r="N14" s="43">
        <f t="shared" si="6"/>
        <v>205155</v>
      </c>
      <c r="Q14"/>
      <c r="R14"/>
      <c r="S14"/>
    </row>
    <row r="15" spans="2:19" ht="15" thickBot="1" x14ac:dyDescent="0.35">
      <c r="B15" s="60" t="s">
        <v>150</v>
      </c>
      <c r="C15" s="61"/>
      <c r="D15" s="44">
        <v>133620</v>
      </c>
      <c r="E15" s="45">
        <v>139920</v>
      </c>
      <c r="F15" s="46">
        <f t="shared" si="0"/>
        <v>273540</v>
      </c>
      <c r="G15" s="47">
        <v>1</v>
      </c>
      <c r="H15" s="45">
        <f t="shared" si="1"/>
        <v>133620</v>
      </c>
      <c r="I15" s="45">
        <f t="shared" si="2"/>
        <v>139920</v>
      </c>
      <c r="J15" s="46">
        <f t="shared" si="3"/>
        <v>273540</v>
      </c>
      <c r="K15" s="47">
        <v>1</v>
      </c>
      <c r="L15" s="48">
        <f t="shared" si="4"/>
        <v>133620</v>
      </c>
      <c r="M15" s="45">
        <f t="shared" si="5"/>
        <v>139920</v>
      </c>
      <c r="N15" s="49">
        <f t="shared" si="6"/>
        <v>273540</v>
      </c>
      <c r="Q15"/>
      <c r="R15"/>
      <c r="S15"/>
    </row>
    <row r="16" spans="2:19" s="79" customFormat="1" ht="15" thickTop="1" x14ac:dyDescent="0.3">
      <c r="B16" s="79">
        <v>1</v>
      </c>
      <c r="C16" s="79">
        <f>B16+1</f>
        <v>2</v>
      </c>
      <c r="D16" s="79">
        <f t="shared" ref="D16:N16" si="7">C16+1</f>
        <v>3</v>
      </c>
      <c r="E16" s="79">
        <f t="shared" si="7"/>
        <v>4</v>
      </c>
      <c r="F16" s="79">
        <f t="shared" si="7"/>
        <v>5</v>
      </c>
      <c r="G16" s="79">
        <f t="shared" si="7"/>
        <v>6</v>
      </c>
      <c r="H16" s="79">
        <f t="shared" si="7"/>
        <v>7</v>
      </c>
      <c r="I16" s="79">
        <f t="shared" si="7"/>
        <v>8</v>
      </c>
      <c r="J16" s="79">
        <f t="shared" si="7"/>
        <v>9</v>
      </c>
      <c r="K16" s="79">
        <f t="shared" si="7"/>
        <v>10</v>
      </c>
      <c r="L16" s="79">
        <f t="shared" si="7"/>
        <v>11</v>
      </c>
      <c r="M16" s="79">
        <f t="shared" si="7"/>
        <v>12</v>
      </c>
      <c r="N16" s="79">
        <f t="shared" si="7"/>
        <v>13</v>
      </c>
    </row>
    <row r="17" spans="8:21" x14ac:dyDescent="0.3">
      <c r="H17" s="50"/>
      <c r="I17" s="50"/>
      <c r="J17" s="50"/>
      <c r="K17" s="50"/>
      <c r="L17" s="50"/>
      <c r="M17" s="50"/>
      <c r="N17" s="50"/>
    </row>
    <row r="18" spans="8:21" x14ac:dyDescent="0.3">
      <c r="H18" s="50"/>
      <c r="I18" s="50"/>
      <c r="J18" s="50"/>
      <c r="K18" s="50"/>
      <c r="L18" s="50"/>
      <c r="M18" s="50"/>
      <c r="N18" s="50"/>
      <c r="P18"/>
      <c r="Q18"/>
      <c r="R18"/>
      <c r="S18"/>
      <c r="T18"/>
      <c r="U18"/>
    </row>
    <row r="19" spans="8:21" x14ac:dyDescent="0.3">
      <c r="H19" s="50"/>
      <c r="I19" s="50"/>
      <c r="J19" s="50"/>
      <c r="K19" s="50"/>
      <c r="L19" s="50"/>
      <c r="M19" s="50"/>
      <c r="N19" s="50"/>
      <c r="P19"/>
      <c r="Q19"/>
      <c r="R19"/>
      <c r="S19"/>
      <c r="T19"/>
      <c r="U19"/>
    </row>
    <row r="20" spans="8:21" x14ac:dyDescent="0.3">
      <c r="H20" s="50"/>
      <c r="I20" s="50"/>
      <c r="J20" s="50"/>
      <c r="K20" s="50"/>
      <c r="L20" s="50"/>
      <c r="M20" s="50"/>
      <c r="N20" s="50"/>
      <c r="P20"/>
      <c r="Q20"/>
      <c r="R20"/>
      <c r="S20"/>
      <c r="T20"/>
      <c r="U20"/>
    </row>
    <row r="21" spans="8:21" x14ac:dyDescent="0.3">
      <c r="H21" s="50"/>
      <c r="I21" s="50"/>
      <c r="J21" s="50"/>
      <c r="K21" s="50"/>
      <c r="L21" s="50"/>
      <c r="M21" s="50"/>
      <c r="N21" s="50"/>
      <c r="P21"/>
      <c r="Q21"/>
      <c r="R21"/>
      <c r="S21"/>
      <c r="T21"/>
      <c r="U21"/>
    </row>
    <row r="22" spans="8:21" x14ac:dyDescent="0.3">
      <c r="H22" s="50"/>
      <c r="I22" s="50"/>
      <c r="J22" s="50"/>
      <c r="K22" s="50"/>
      <c r="L22" s="50"/>
      <c r="M22" s="50"/>
      <c r="N22" s="50"/>
      <c r="P22"/>
      <c r="Q22"/>
      <c r="R22"/>
      <c r="S22"/>
      <c r="T22"/>
      <c r="U22"/>
    </row>
    <row r="23" spans="8:21" x14ac:dyDescent="0.3">
      <c r="H23" s="50"/>
      <c r="I23" s="50"/>
      <c r="J23" s="50"/>
      <c r="K23" s="50"/>
      <c r="L23" s="50"/>
      <c r="M23" s="50"/>
      <c r="N23" s="50"/>
      <c r="P23"/>
      <c r="Q23"/>
      <c r="R23"/>
      <c r="S23"/>
      <c r="T23"/>
      <c r="U23"/>
    </row>
    <row r="24" spans="8:21" x14ac:dyDescent="0.3">
      <c r="H24" s="50"/>
      <c r="I24" s="50"/>
      <c r="J24" s="50"/>
      <c r="K24" s="50"/>
      <c r="L24" s="50"/>
      <c r="M24" s="50"/>
      <c r="N24" s="50"/>
      <c r="P24"/>
      <c r="Q24"/>
      <c r="R24"/>
      <c r="S24"/>
      <c r="T24"/>
      <c r="U24"/>
    </row>
    <row r="25" spans="8:21" x14ac:dyDescent="0.3">
      <c r="H25" s="50"/>
      <c r="I25" s="50"/>
      <c r="J25" s="50"/>
      <c r="K25" s="50"/>
      <c r="L25" s="50"/>
      <c r="M25" s="50"/>
      <c r="N25" s="50"/>
      <c r="P25"/>
      <c r="Q25"/>
      <c r="R25"/>
      <c r="S25"/>
      <c r="T25"/>
      <c r="U25"/>
    </row>
    <row r="26" spans="8:21" x14ac:dyDescent="0.3">
      <c r="H26" s="50"/>
      <c r="P26"/>
      <c r="Q26"/>
      <c r="R26"/>
      <c r="S26"/>
      <c r="T26"/>
      <c r="U26"/>
    </row>
    <row r="27" spans="8:21" x14ac:dyDescent="0.3">
      <c r="H27" s="50"/>
      <c r="I27" s="50"/>
      <c r="J27" s="50"/>
      <c r="K27" s="50"/>
      <c r="L27" s="50"/>
      <c r="M27" s="50"/>
      <c r="N27" s="50"/>
      <c r="P27"/>
      <c r="Q27"/>
      <c r="R27"/>
      <c r="S27"/>
      <c r="T27"/>
      <c r="U27"/>
    </row>
    <row r="28" spans="8:21" x14ac:dyDescent="0.3">
      <c r="H28" s="50"/>
      <c r="I28" s="50"/>
      <c r="J28" s="50"/>
      <c r="K28" s="50"/>
      <c r="L28" s="50"/>
      <c r="M28" s="50"/>
      <c r="N28" s="50"/>
      <c r="P28"/>
      <c r="Q28"/>
      <c r="R28"/>
      <c r="S28"/>
      <c r="T28"/>
      <c r="U28"/>
    </row>
    <row r="29" spans="8:21" x14ac:dyDescent="0.3">
      <c r="H29" s="50"/>
      <c r="I29" s="50"/>
      <c r="J29" s="50"/>
      <c r="K29" s="50"/>
      <c r="L29" s="50"/>
      <c r="M29" s="50"/>
      <c r="N29" s="50"/>
      <c r="P29"/>
      <c r="Q29"/>
      <c r="R29"/>
      <c r="S29"/>
      <c r="T29"/>
      <c r="U29"/>
    </row>
    <row r="30" spans="8:21" x14ac:dyDescent="0.3">
      <c r="H30" s="50"/>
      <c r="I30" s="50"/>
      <c r="J30" s="50"/>
      <c r="K30" s="50"/>
      <c r="L30" s="50"/>
      <c r="M30" s="50"/>
      <c r="N30" s="50"/>
      <c r="P30"/>
      <c r="Q30"/>
      <c r="R30"/>
      <c r="S30"/>
      <c r="T30"/>
      <c r="U30"/>
    </row>
    <row r="31" spans="8:21" x14ac:dyDescent="0.3">
      <c r="H31" s="50"/>
      <c r="I31" s="50"/>
      <c r="J31" s="50"/>
      <c r="K31" s="50"/>
      <c r="L31" s="50"/>
      <c r="M31" s="50"/>
      <c r="N31" s="50"/>
      <c r="P31"/>
      <c r="Q31"/>
      <c r="R31"/>
      <c r="S31"/>
      <c r="T31"/>
      <c r="U31"/>
    </row>
    <row r="32" spans="8:21" x14ac:dyDescent="0.3">
      <c r="H32" s="50"/>
      <c r="I32" s="50"/>
      <c r="J32" s="50"/>
      <c r="K32" s="50"/>
      <c r="L32" s="50"/>
      <c r="M32" s="50"/>
      <c r="N32" s="50"/>
    </row>
    <row r="33" spans="8:14" x14ac:dyDescent="0.3">
      <c r="H33" s="50"/>
      <c r="I33" s="50"/>
      <c r="J33" s="50"/>
      <c r="K33" s="50"/>
      <c r="L33" s="50"/>
      <c r="M33" s="50"/>
      <c r="N33" s="50"/>
    </row>
    <row r="34" spans="8:14" x14ac:dyDescent="0.3">
      <c r="H34" s="50"/>
      <c r="I34" s="50"/>
      <c r="J34" s="50"/>
      <c r="K34" s="50"/>
      <c r="L34" s="50"/>
      <c r="M34" s="50"/>
      <c r="N34" s="50"/>
    </row>
    <row r="35" spans="8:14" x14ac:dyDescent="0.3">
      <c r="H35" s="50"/>
      <c r="I35" s="50"/>
      <c r="J35" s="50"/>
      <c r="K35" s="50"/>
      <c r="L35" s="50"/>
      <c r="M35" s="50"/>
      <c r="N35" s="50"/>
    </row>
    <row r="36" spans="8:14" x14ac:dyDescent="0.3">
      <c r="H36" s="50"/>
      <c r="I36" s="50"/>
      <c r="J36" s="50"/>
      <c r="K36" s="50"/>
      <c r="L36" s="50"/>
      <c r="M36" s="50"/>
      <c r="N36" s="50"/>
    </row>
    <row r="37" spans="8:14" x14ac:dyDescent="0.3">
      <c r="H37" s="50"/>
      <c r="I37" s="50"/>
      <c r="J37" s="50"/>
      <c r="K37" s="50"/>
      <c r="L37" s="50"/>
      <c r="M37" s="50"/>
      <c r="N37" s="50"/>
    </row>
    <row r="38" spans="8:14" x14ac:dyDescent="0.3">
      <c r="H38" s="50"/>
      <c r="I38" s="50"/>
      <c r="J38" s="50"/>
      <c r="K38" s="50"/>
      <c r="L38" s="50"/>
      <c r="M38" s="50"/>
      <c r="N38" s="50"/>
    </row>
    <row r="39" spans="8:14" x14ac:dyDescent="0.3">
      <c r="H39" s="50"/>
      <c r="I39" s="50"/>
      <c r="J39" s="50"/>
      <c r="K39" s="50"/>
      <c r="L39" s="50"/>
      <c r="M39" s="50"/>
      <c r="N39" s="50"/>
    </row>
    <row r="40" spans="8:14" x14ac:dyDescent="0.3">
      <c r="H40" s="50"/>
      <c r="I40" s="50"/>
      <c r="J40" s="50"/>
      <c r="K40" s="50"/>
      <c r="L40" s="50"/>
      <c r="M40" s="50"/>
      <c r="N40" s="50"/>
    </row>
    <row r="41" spans="8:14" x14ac:dyDescent="0.3">
      <c r="H41" s="50"/>
      <c r="I41" s="50"/>
      <c r="J41" s="50"/>
      <c r="K41" s="50"/>
      <c r="L41" s="50"/>
      <c r="M41" s="50"/>
      <c r="N41" s="50"/>
    </row>
    <row r="42" spans="8:14" x14ac:dyDescent="0.3">
      <c r="H42" s="50"/>
      <c r="I42" s="50"/>
      <c r="J42" s="50"/>
      <c r="K42" s="50"/>
      <c r="L42" s="50"/>
      <c r="M42" s="50"/>
      <c r="N42" s="50"/>
    </row>
    <row r="43" spans="8:14" x14ac:dyDescent="0.3">
      <c r="H43" s="50"/>
      <c r="I43" s="50"/>
      <c r="J43" s="50"/>
      <c r="K43" s="50"/>
      <c r="L43" s="50"/>
      <c r="M43" s="50"/>
      <c r="N43" s="50"/>
    </row>
    <row r="44" spans="8:14" x14ac:dyDescent="0.3">
      <c r="H44" s="50"/>
      <c r="I44" s="50"/>
      <c r="J44" s="50"/>
      <c r="K44" s="50"/>
      <c r="L44" s="50"/>
      <c r="M44" s="50"/>
      <c r="N44" s="50"/>
    </row>
    <row r="45" spans="8:14" x14ac:dyDescent="0.3">
      <c r="H45" s="50"/>
      <c r="I45" s="50"/>
      <c r="J45" s="50"/>
      <c r="K45" s="50"/>
      <c r="L45" s="50"/>
      <c r="M45" s="50"/>
      <c r="N45" s="50"/>
    </row>
    <row r="46" spans="8:14" x14ac:dyDescent="0.3">
      <c r="H46" s="50"/>
      <c r="I46" s="50"/>
      <c r="J46" s="50"/>
      <c r="K46" s="50"/>
      <c r="L46" s="50"/>
      <c r="M46" s="50"/>
      <c r="N46" s="50"/>
    </row>
    <row r="47" spans="8:14" x14ac:dyDescent="0.3">
      <c r="H47" s="50"/>
      <c r="I47" s="50"/>
      <c r="J47" s="50"/>
      <c r="K47" s="50"/>
      <c r="L47" s="50"/>
      <c r="M47" s="50"/>
      <c r="N47" s="50"/>
    </row>
  </sheetData>
  <sheetProtection algorithmName="SHA-512" hashValue="C/zDrdZsZpv62cxiQJJvNlLYxMJrAvk0IHoubUNIz1qGFiXzJWi65OzDiO6oh3o00if272gzSxjBT5oLM8WP5A==" saltValue="IvY+Ul5+6jxmfLRJXAs4rw==" spinCount="100000" sheet="1" objects="1" scenarios="1"/>
  <mergeCells count="16">
    <mergeCell ref="N4:N5"/>
    <mergeCell ref="B2:N2"/>
    <mergeCell ref="B3:C5"/>
    <mergeCell ref="D3:F3"/>
    <mergeCell ref="G3:J3"/>
    <mergeCell ref="K3:N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 verticalCentered="1"/>
  <pageMargins left="0.25" right="0.25" top="0.5" bottom="0.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254E9-3CBD-4371-8176-F01609DBC528}">
  <sheetPr>
    <tabColor rgb="FFC00000"/>
    <pageSetUpPr fitToPage="1"/>
  </sheetPr>
  <dimension ref="B1:AD109"/>
  <sheetViews>
    <sheetView workbookViewId="0"/>
  </sheetViews>
  <sheetFormatPr defaultRowHeight="13.2" x14ac:dyDescent="0.25"/>
  <cols>
    <col min="1" max="1" width="4.109375" style="27" customWidth="1"/>
    <col min="2" max="3" width="1.109375" style="27" customWidth="1"/>
    <col min="4" max="4" width="44.6640625" style="27" customWidth="1"/>
    <col min="5" max="5" width="9" style="29" customWidth="1"/>
    <col min="6" max="6" width="89.88671875" style="27" hidden="1" customWidth="1"/>
    <col min="7" max="7" width="20.109375" style="30" customWidth="1"/>
    <col min="8" max="8" width="7.88671875" style="65" hidden="1" customWidth="1"/>
    <col min="9" max="9" width="5.88671875" style="66" hidden="1" customWidth="1"/>
    <col min="10" max="10" width="7.109375" style="30" hidden="1" customWidth="1"/>
    <col min="11" max="12" width="8" style="65" hidden="1" customWidth="1"/>
    <col min="13" max="13" width="0" style="65" hidden="1" customWidth="1"/>
    <col min="14" max="14" width="14.88671875" style="65" hidden="1" customWidth="1"/>
    <col min="15" max="15" width="7.109375" style="66" hidden="1" customWidth="1"/>
    <col min="16" max="16" width="8.109375" style="65" hidden="1" customWidth="1"/>
    <col min="17" max="17" width="8.109375" style="30" hidden="1" customWidth="1"/>
    <col min="18" max="18" width="7.6640625" style="30" customWidth="1"/>
    <col min="19" max="19" width="5.6640625" style="27" customWidth="1"/>
    <col min="20" max="22" width="15.6640625" style="27" customWidth="1"/>
    <col min="23" max="23" width="5.6640625" customWidth="1"/>
    <col min="24" max="26" width="15.6640625" style="27" customWidth="1"/>
    <col min="27" max="27" width="5.6640625" customWidth="1"/>
    <col min="28" max="30" width="10.6640625" style="27" customWidth="1"/>
    <col min="31" max="245" width="9.109375" style="27"/>
    <col min="246" max="247" width="1.109375" style="27" customWidth="1"/>
    <col min="248" max="248" width="36.33203125" style="27" customWidth="1"/>
    <col min="249" max="249" width="9" style="27" customWidth="1"/>
    <col min="250" max="250" width="0" style="27" hidden="1" customWidth="1"/>
    <col min="251" max="251" width="19.88671875" style="27" bestFit="1" customWidth="1"/>
    <col min="252" max="252" width="7.88671875" style="27" customWidth="1"/>
    <col min="253" max="253" width="5.88671875" style="27" customWidth="1"/>
    <col min="254" max="254" width="7.109375" style="27" customWidth="1"/>
    <col min="255" max="255" width="8" style="27" customWidth="1"/>
    <col min="256" max="256" width="9.109375" style="27"/>
    <col min="257" max="257" width="6.109375" style="27" customWidth="1"/>
    <col min="258" max="260" width="8.109375" style="27" customWidth="1"/>
    <col min="261" max="261" width="9.109375" style="27"/>
    <col min="262" max="265" width="10.5546875" style="27" bestFit="1" customWidth="1"/>
    <col min="266" max="269" width="10.88671875" style="27" customWidth="1"/>
    <col min="270" max="501" width="9.109375" style="27"/>
    <col min="502" max="503" width="1.109375" style="27" customWidth="1"/>
    <col min="504" max="504" width="36.33203125" style="27" customWidth="1"/>
    <col min="505" max="505" width="9" style="27" customWidth="1"/>
    <col min="506" max="506" width="0" style="27" hidden="1" customWidth="1"/>
    <col min="507" max="507" width="19.88671875" style="27" bestFit="1" customWidth="1"/>
    <col min="508" max="508" width="7.88671875" style="27" customWidth="1"/>
    <col min="509" max="509" width="5.88671875" style="27" customWidth="1"/>
    <col min="510" max="510" width="7.109375" style="27" customWidth="1"/>
    <col min="511" max="511" width="8" style="27" customWidth="1"/>
    <col min="512" max="512" width="9.109375" style="27"/>
    <col min="513" max="513" width="6.109375" style="27" customWidth="1"/>
    <col min="514" max="516" width="8.109375" style="27" customWidth="1"/>
    <col min="517" max="517" width="9.109375" style="27"/>
    <col min="518" max="521" width="10.5546875" style="27" bestFit="1" customWidth="1"/>
    <col min="522" max="525" width="10.88671875" style="27" customWidth="1"/>
    <col min="526" max="757" width="9.109375" style="27"/>
    <col min="758" max="759" width="1.109375" style="27" customWidth="1"/>
    <col min="760" max="760" width="36.33203125" style="27" customWidth="1"/>
    <col min="761" max="761" width="9" style="27" customWidth="1"/>
    <col min="762" max="762" width="0" style="27" hidden="1" customWidth="1"/>
    <col min="763" max="763" width="19.88671875" style="27" bestFit="1" customWidth="1"/>
    <col min="764" max="764" width="7.88671875" style="27" customWidth="1"/>
    <col min="765" max="765" width="5.88671875" style="27" customWidth="1"/>
    <col min="766" max="766" width="7.109375" style="27" customWidth="1"/>
    <col min="767" max="767" width="8" style="27" customWidth="1"/>
    <col min="768" max="768" width="9.109375" style="27"/>
    <col min="769" max="769" width="6.109375" style="27" customWidth="1"/>
    <col min="770" max="772" width="8.109375" style="27" customWidth="1"/>
    <col min="773" max="773" width="9.109375" style="27"/>
    <col min="774" max="777" width="10.5546875" style="27" bestFit="1" customWidth="1"/>
    <col min="778" max="781" width="10.88671875" style="27" customWidth="1"/>
    <col min="782" max="1013" width="9.109375" style="27"/>
    <col min="1014" max="1015" width="1.109375" style="27" customWidth="1"/>
    <col min="1016" max="1016" width="36.33203125" style="27" customWidth="1"/>
    <col min="1017" max="1017" width="9" style="27" customWidth="1"/>
    <col min="1018" max="1018" width="0" style="27" hidden="1" customWidth="1"/>
    <col min="1019" max="1019" width="19.88671875" style="27" bestFit="1" customWidth="1"/>
    <col min="1020" max="1020" width="7.88671875" style="27" customWidth="1"/>
    <col min="1021" max="1021" width="5.88671875" style="27" customWidth="1"/>
    <col min="1022" max="1022" width="7.109375" style="27" customWidth="1"/>
    <col min="1023" max="1023" width="8" style="27" customWidth="1"/>
    <col min="1024" max="1024" width="9.109375" style="27"/>
    <col min="1025" max="1025" width="6.109375" style="27" customWidth="1"/>
    <col min="1026" max="1028" width="8.109375" style="27" customWidth="1"/>
    <col min="1029" max="1029" width="9.109375" style="27"/>
    <col min="1030" max="1033" width="10.5546875" style="27" bestFit="1" customWidth="1"/>
    <col min="1034" max="1037" width="10.88671875" style="27" customWidth="1"/>
    <col min="1038" max="1269" width="9.109375" style="27"/>
    <col min="1270" max="1271" width="1.109375" style="27" customWidth="1"/>
    <col min="1272" max="1272" width="36.33203125" style="27" customWidth="1"/>
    <col min="1273" max="1273" width="9" style="27" customWidth="1"/>
    <col min="1274" max="1274" width="0" style="27" hidden="1" customWidth="1"/>
    <col min="1275" max="1275" width="19.88671875" style="27" bestFit="1" customWidth="1"/>
    <col min="1276" max="1276" width="7.88671875" style="27" customWidth="1"/>
    <col min="1277" max="1277" width="5.88671875" style="27" customWidth="1"/>
    <col min="1278" max="1278" width="7.109375" style="27" customWidth="1"/>
    <col min="1279" max="1279" width="8" style="27" customWidth="1"/>
    <col min="1280" max="1280" width="9.109375" style="27"/>
    <col min="1281" max="1281" width="6.109375" style="27" customWidth="1"/>
    <col min="1282" max="1284" width="8.109375" style="27" customWidth="1"/>
    <col min="1285" max="1285" width="9.109375" style="27"/>
    <col min="1286" max="1289" width="10.5546875" style="27" bestFit="1" customWidth="1"/>
    <col min="1290" max="1293" width="10.88671875" style="27" customWidth="1"/>
    <col min="1294" max="1525" width="9.109375" style="27"/>
    <col min="1526" max="1527" width="1.109375" style="27" customWidth="1"/>
    <col min="1528" max="1528" width="36.33203125" style="27" customWidth="1"/>
    <col min="1529" max="1529" width="9" style="27" customWidth="1"/>
    <col min="1530" max="1530" width="0" style="27" hidden="1" customWidth="1"/>
    <col min="1531" max="1531" width="19.88671875" style="27" bestFit="1" customWidth="1"/>
    <col min="1532" max="1532" width="7.88671875" style="27" customWidth="1"/>
    <col min="1533" max="1533" width="5.88671875" style="27" customWidth="1"/>
    <col min="1534" max="1534" width="7.109375" style="27" customWidth="1"/>
    <col min="1535" max="1535" width="8" style="27" customWidth="1"/>
    <col min="1536" max="1536" width="9.109375" style="27"/>
    <col min="1537" max="1537" width="6.109375" style="27" customWidth="1"/>
    <col min="1538" max="1540" width="8.109375" style="27" customWidth="1"/>
    <col min="1541" max="1541" width="9.109375" style="27"/>
    <col min="1542" max="1545" width="10.5546875" style="27" bestFit="1" customWidth="1"/>
    <col min="1546" max="1549" width="10.88671875" style="27" customWidth="1"/>
    <col min="1550" max="1781" width="9.109375" style="27"/>
    <col min="1782" max="1783" width="1.109375" style="27" customWidth="1"/>
    <col min="1784" max="1784" width="36.33203125" style="27" customWidth="1"/>
    <col min="1785" max="1785" width="9" style="27" customWidth="1"/>
    <col min="1786" max="1786" width="0" style="27" hidden="1" customWidth="1"/>
    <col min="1787" max="1787" width="19.88671875" style="27" bestFit="1" customWidth="1"/>
    <col min="1788" max="1788" width="7.88671875" style="27" customWidth="1"/>
    <col min="1789" max="1789" width="5.88671875" style="27" customWidth="1"/>
    <col min="1790" max="1790" width="7.109375" style="27" customWidth="1"/>
    <col min="1791" max="1791" width="8" style="27" customWidth="1"/>
    <col min="1792" max="1792" width="9.109375" style="27"/>
    <col min="1793" max="1793" width="6.109375" style="27" customWidth="1"/>
    <col min="1794" max="1796" width="8.109375" style="27" customWidth="1"/>
    <col min="1797" max="1797" width="9.109375" style="27"/>
    <col min="1798" max="1801" width="10.5546875" style="27" bestFit="1" customWidth="1"/>
    <col min="1802" max="1805" width="10.88671875" style="27" customWidth="1"/>
    <col min="1806" max="2037" width="9.109375" style="27"/>
    <col min="2038" max="2039" width="1.109375" style="27" customWidth="1"/>
    <col min="2040" max="2040" width="36.33203125" style="27" customWidth="1"/>
    <col min="2041" max="2041" width="9" style="27" customWidth="1"/>
    <col min="2042" max="2042" width="0" style="27" hidden="1" customWidth="1"/>
    <col min="2043" max="2043" width="19.88671875" style="27" bestFit="1" customWidth="1"/>
    <col min="2044" max="2044" width="7.88671875" style="27" customWidth="1"/>
    <col min="2045" max="2045" width="5.88671875" style="27" customWidth="1"/>
    <col min="2046" max="2046" width="7.109375" style="27" customWidth="1"/>
    <col min="2047" max="2047" width="8" style="27" customWidth="1"/>
    <col min="2048" max="2048" width="9.109375" style="27"/>
    <col min="2049" max="2049" width="6.109375" style="27" customWidth="1"/>
    <col min="2050" max="2052" width="8.109375" style="27" customWidth="1"/>
    <col min="2053" max="2053" width="9.109375" style="27"/>
    <col min="2054" max="2057" width="10.5546875" style="27" bestFit="1" customWidth="1"/>
    <col min="2058" max="2061" width="10.88671875" style="27" customWidth="1"/>
    <col min="2062" max="2293" width="9.109375" style="27"/>
    <col min="2294" max="2295" width="1.109375" style="27" customWidth="1"/>
    <col min="2296" max="2296" width="36.33203125" style="27" customWidth="1"/>
    <col min="2297" max="2297" width="9" style="27" customWidth="1"/>
    <col min="2298" max="2298" width="0" style="27" hidden="1" customWidth="1"/>
    <col min="2299" max="2299" width="19.88671875" style="27" bestFit="1" customWidth="1"/>
    <col min="2300" max="2300" width="7.88671875" style="27" customWidth="1"/>
    <col min="2301" max="2301" width="5.88671875" style="27" customWidth="1"/>
    <col min="2302" max="2302" width="7.109375" style="27" customWidth="1"/>
    <col min="2303" max="2303" width="8" style="27" customWidth="1"/>
    <col min="2304" max="2304" width="9.109375" style="27"/>
    <col min="2305" max="2305" width="6.109375" style="27" customWidth="1"/>
    <col min="2306" max="2308" width="8.109375" style="27" customWidth="1"/>
    <col min="2309" max="2309" width="9.109375" style="27"/>
    <col min="2310" max="2313" width="10.5546875" style="27" bestFit="1" customWidth="1"/>
    <col min="2314" max="2317" width="10.88671875" style="27" customWidth="1"/>
    <col min="2318" max="2549" width="9.109375" style="27"/>
    <col min="2550" max="2551" width="1.109375" style="27" customWidth="1"/>
    <col min="2552" max="2552" width="36.33203125" style="27" customWidth="1"/>
    <col min="2553" max="2553" width="9" style="27" customWidth="1"/>
    <col min="2554" max="2554" width="0" style="27" hidden="1" customWidth="1"/>
    <col min="2555" max="2555" width="19.88671875" style="27" bestFit="1" customWidth="1"/>
    <col min="2556" max="2556" width="7.88671875" style="27" customWidth="1"/>
    <col min="2557" max="2557" width="5.88671875" style="27" customWidth="1"/>
    <col min="2558" max="2558" width="7.109375" style="27" customWidth="1"/>
    <col min="2559" max="2559" width="8" style="27" customWidth="1"/>
    <col min="2560" max="2560" width="9.109375" style="27"/>
    <col min="2561" max="2561" width="6.109375" style="27" customWidth="1"/>
    <col min="2562" max="2564" width="8.109375" style="27" customWidth="1"/>
    <col min="2565" max="2565" width="9.109375" style="27"/>
    <col min="2566" max="2569" width="10.5546875" style="27" bestFit="1" customWidth="1"/>
    <col min="2570" max="2573" width="10.88671875" style="27" customWidth="1"/>
    <col min="2574" max="2805" width="9.109375" style="27"/>
    <col min="2806" max="2807" width="1.109375" style="27" customWidth="1"/>
    <col min="2808" max="2808" width="36.33203125" style="27" customWidth="1"/>
    <col min="2809" max="2809" width="9" style="27" customWidth="1"/>
    <col min="2810" max="2810" width="0" style="27" hidden="1" customWidth="1"/>
    <col min="2811" max="2811" width="19.88671875" style="27" bestFit="1" customWidth="1"/>
    <col min="2812" max="2812" width="7.88671875" style="27" customWidth="1"/>
    <col min="2813" max="2813" width="5.88671875" style="27" customWidth="1"/>
    <col min="2814" max="2814" width="7.109375" style="27" customWidth="1"/>
    <col min="2815" max="2815" width="8" style="27" customWidth="1"/>
    <col min="2816" max="2816" width="9.109375" style="27"/>
    <col min="2817" max="2817" width="6.109375" style="27" customWidth="1"/>
    <col min="2818" max="2820" width="8.109375" style="27" customWidth="1"/>
    <col min="2821" max="2821" width="9.109375" style="27"/>
    <col min="2822" max="2825" width="10.5546875" style="27" bestFit="1" customWidth="1"/>
    <col min="2826" max="2829" width="10.88671875" style="27" customWidth="1"/>
    <col min="2830" max="3061" width="9.109375" style="27"/>
    <col min="3062" max="3063" width="1.109375" style="27" customWidth="1"/>
    <col min="3064" max="3064" width="36.33203125" style="27" customWidth="1"/>
    <col min="3065" max="3065" width="9" style="27" customWidth="1"/>
    <col min="3066" max="3066" width="0" style="27" hidden="1" customWidth="1"/>
    <col min="3067" max="3067" width="19.88671875" style="27" bestFit="1" customWidth="1"/>
    <col min="3068" max="3068" width="7.88671875" style="27" customWidth="1"/>
    <col min="3069" max="3069" width="5.88671875" style="27" customWidth="1"/>
    <col min="3070" max="3070" width="7.109375" style="27" customWidth="1"/>
    <col min="3071" max="3071" width="8" style="27" customWidth="1"/>
    <col min="3072" max="3072" width="9.109375" style="27"/>
    <col min="3073" max="3073" width="6.109375" style="27" customWidth="1"/>
    <col min="3074" max="3076" width="8.109375" style="27" customWidth="1"/>
    <col min="3077" max="3077" width="9.109375" style="27"/>
    <col min="3078" max="3081" width="10.5546875" style="27" bestFit="1" customWidth="1"/>
    <col min="3082" max="3085" width="10.88671875" style="27" customWidth="1"/>
    <col min="3086" max="3317" width="9.109375" style="27"/>
    <col min="3318" max="3319" width="1.109375" style="27" customWidth="1"/>
    <col min="3320" max="3320" width="36.33203125" style="27" customWidth="1"/>
    <col min="3321" max="3321" width="9" style="27" customWidth="1"/>
    <col min="3322" max="3322" width="0" style="27" hidden="1" customWidth="1"/>
    <col min="3323" max="3323" width="19.88671875" style="27" bestFit="1" customWidth="1"/>
    <col min="3324" max="3324" width="7.88671875" style="27" customWidth="1"/>
    <col min="3325" max="3325" width="5.88671875" style="27" customWidth="1"/>
    <col min="3326" max="3326" width="7.109375" style="27" customWidth="1"/>
    <col min="3327" max="3327" width="8" style="27" customWidth="1"/>
    <col min="3328" max="3328" width="9.109375" style="27"/>
    <col min="3329" max="3329" width="6.109375" style="27" customWidth="1"/>
    <col min="3330" max="3332" width="8.109375" style="27" customWidth="1"/>
    <col min="3333" max="3333" width="9.109375" style="27"/>
    <col min="3334" max="3337" width="10.5546875" style="27" bestFit="1" customWidth="1"/>
    <col min="3338" max="3341" width="10.88671875" style="27" customWidth="1"/>
    <col min="3342" max="3573" width="9.109375" style="27"/>
    <col min="3574" max="3575" width="1.109375" style="27" customWidth="1"/>
    <col min="3576" max="3576" width="36.33203125" style="27" customWidth="1"/>
    <col min="3577" max="3577" width="9" style="27" customWidth="1"/>
    <col min="3578" max="3578" width="0" style="27" hidden="1" customWidth="1"/>
    <col min="3579" max="3579" width="19.88671875" style="27" bestFit="1" customWidth="1"/>
    <col min="3580" max="3580" width="7.88671875" style="27" customWidth="1"/>
    <col min="3581" max="3581" width="5.88671875" style="27" customWidth="1"/>
    <col min="3582" max="3582" width="7.109375" style="27" customWidth="1"/>
    <col min="3583" max="3583" width="8" style="27" customWidth="1"/>
    <col min="3584" max="3584" width="9.109375" style="27"/>
    <col min="3585" max="3585" width="6.109375" style="27" customWidth="1"/>
    <col min="3586" max="3588" width="8.109375" style="27" customWidth="1"/>
    <col min="3589" max="3589" width="9.109375" style="27"/>
    <col min="3590" max="3593" width="10.5546875" style="27" bestFit="1" customWidth="1"/>
    <col min="3594" max="3597" width="10.88671875" style="27" customWidth="1"/>
    <col min="3598" max="3829" width="9.109375" style="27"/>
    <col min="3830" max="3831" width="1.109375" style="27" customWidth="1"/>
    <col min="3832" max="3832" width="36.33203125" style="27" customWidth="1"/>
    <col min="3833" max="3833" width="9" style="27" customWidth="1"/>
    <col min="3834" max="3834" width="0" style="27" hidden="1" customWidth="1"/>
    <col min="3835" max="3835" width="19.88671875" style="27" bestFit="1" customWidth="1"/>
    <col min="3836" max="3836" width="7.88671875" style="27" customWidth="1"/>
    <col min="3837" max="3837" width="5.88671875" style="27" customWidth="1"/>
    <col min="3838" max="3838" width="7.109375" style="27" customWidth="1"/>
    <col min="3839" max="3839" width="8" style="27" customWidth="1"/>
    <col min="3840" max="3840" width="9.109375" style="27"/>
    <col min="3841" max="3841" width="6.109375" style="27" customWidth="1"/>
    <col min="3842" max="3844" width="8.109375" style="27" customWidth="1"/>
    <col min="3845" max="3845" width="9.109375" style="27"/>
    <col min="3846" max="3849" width="10.5546875" style="27" bestFit="1" customWidth="1"/>
    <col min="3850" max="3853" width="10.88671875" style="27" customWidth="1"/>
    <col min="3854" max="4085" width="9.109375" style="27"/>
    <col min="4086" max="4087" width="1.109375" style="27" customWidth="1"/>
    <col min="4088" max="4088" width="36.33203125" style="27" customWidth="1"/>
    <col min="4089" max="4089" width="9" style="27" customWidth="1"/>
    <col min="4090" max="4090" width="0" style="27" hidden="1" customWidth="1"/>
    <col min="4091" max="4091" width="19.88671875" style="27" bestFit="1" customWidth="1"/>
    <col min="4092" max="4092" width="7.88671875" style="27" customWidth="1"/>
    <col min="4093" max="4093" width="5.88671875" style="27" customWidth="1"/>
    <col min="4094" max="4094" width="7.109375" style="27" customWidth="1"/>
    <col min="4095" max="4095" width="8" style="27" customWidth="1"/>
    <col min="4096" max="4096" width="9.109375" style="27"/>
    <col min="4097" max="4097" width="6.109375" style="27" customWidth="1"/>
    <col min="4098" max="4100" width="8.109375" style="27" customWidth="1"/>
    <col min="4101" max="4101" width="9.109375" style="27"/>
    <col min="4102" max="4105" width="10.5546875" style="27" bestFit="1" customWidth="1"/>
    <col min="4106" max="4109" width="10.88671875" style="27" customWidth="1"/>
    <col min="4110" max="4341" width="9.109375" style="27"/>
    <col min="4342" max="4343" width="1.109375" style="27" customWidth="1"/>
    <col min="4344" max="4344" width="36.33203125" style="27" customWidth="1"/>
    <col min="4345" max="4345" width="9" style="27" customWidth="1"/>
    <col min="4346" max="4346" width="0" style="27" hidden="1" customWidth="1"/>
    <col min="4347" max="4347" width="19.88671875" style="27" bestFit="1" customWidth="1"/>
    <col min="4348" max="4348" width="7.88671875" style="27" customWidth="1"/>
    <col min="4349" max="4349" width="5.88671875" style="27" customWidth="1"/>
    <col min="4350" max="4350" width="7.109375" style="27" customWidth="1"/>
    <col min="4351" max="4351" width="8" style="27" customWidth="1"/>
    <col min="4352" max="4352" width="9.109375" style="27"/>
    <col min="4353" max="4353" width="6.109375" style="27" customWidth="1"/>
    <col min="4354" max="4356" width="8.109375" style="27" customWidth="1"/>
    <col min="4357" max="4357" width="9.109375" style="27"/>
    <col min="4358" max="4361" width="10.5546875" style="27" bestFit="1" customWidth="1"/>
    <col min="4362" max="4365" width="10.88671875" style="27" customWidth="1"/>
    <col min="4366" max="4597" width="9.109375" style="27"/>
    <col min="4598" max="4599" width="1.109375" style="27" customWidth="1"/>
    <col min="4600" max="4600" width="36.33203125" style="27" customWidth="1"/>
    <col min="4601" max="4601" width="9" style="27" customWidth="1"/>
    <col min="4602" max="4602" width="0" style="27" hidden="1" customWidth="1"/>
    <col min="4603" max="4603" width="19.88671875" style="27" bestFit="1" customWidth="1"/>
    <col min="4604" max="4604" width="7.88671875" style="27" customWidth="1"/>
    <col min="4605" max="4605" width="5.88671875" style="27" customWidth="1"/>
    <col min="4606" max="4606" width="7.109375" style="27" customWidth="1"/>
    <col min="4607" max="4607" width="8" style="27" customWidth="1"/>
    <col min="4608" max="4608" width="9.109375" style="27"/>
    <col min="4609" max="4609" width="6.109375" style="27" customWidth="1"/>
    <col min="4610" max="4612" width="8.109375" style="27" customWidth="1"/>
    <col min="4613" max="4613" width="9.109375" style="27"/>
    <col min="4614" max="4617" width="10.5546875" style="27" bestFit="1" customWidth="1"/>
    <col min="4618" max="4621" width="10.88671875" style="27" customWidth="1"/>
    <col min="4622" max="4853" width="9.109375" style="27"/>
    <col min="4854" max="4855" width="1.109375" style="27" customWidth="1"/>
    <col min="4856" max="4856" width="36.33203125" style="27" customWidth="1"/>
    <col min="4857" max="4857" width="9" style="27" customWidth="1"/>
    <col min="4858" max="4858" width="0" style="27" hidden="1" customWidth="1"/>
    <col min="4859" max="4859" width="19.88671875" style="27" bestFit="1" customWidth="1"/>
    <col min="4860" max="4860" width="7.88671875" style="27" customWidth="1"/>
    <col min="4861" max="4861" width="5.88671875" style="27" customWidth="1"/>
    <col min="4862" max="4862" width="7.109375" style="27" customWidth="1"/>
    <col min="4863" max="4863" width="8" style="27" customWidth="1"/>
    <col min="4864" max="4864" width="9.109375" style="27"/>
    <col min="4865" max="4865" width="6.109375" style="27" customWidth="1"/>
    <col min="4866" max="4868" width="8.109375" style="27" customWidth="1"/>
    <col min="4869" max="4869" width="9.109375" style="27"/>
    <col min="4870" max="4873" width="10.5546875" style="27" bestFit="1" customWidth="1"/>
    <col min="4874" max="4877" width="10.88671875" style="27" customWidth="1"/>
    <col min="4878" max="5109" width="9.109375" style="27"/>
    <col min="5110" max="5111" width="1.109375" style="27" customWidth="1"/>
    <col min="5112" max="5112" width="36.33203125" style="27" customWidth="1"/>
    <col min="5113" max="5113" width="9" style="27" customWidth="1"/>
    <col min="5114" max="5114" width="0" style="27" hidden="1" customWidth="1"/>
    <col min="5115" max="5115" width="19.88671875" style="27" bestFit="1" customWidth="1"/>
    <col min="5116" max="5116" width="7.88671875" style="27" customWidth="1"/>
    <col min="5117" max="5117" width="5.88671875" style="27" customWidth="1"/>
    <col min="5118" max="5118" width="7.109375" style="27" customWidth="1"/>
    <col min="5119" max="5119" width="8" style="27" customWidth="1"/>
    <col min="5120" max="5120" width="9.109375" style="27"/>
    <col min="5121" max="5121" width="6.109375" style="27" customWidth="1"/>
    <col min="5122" max="5124" width="8.109375" style="27" customWidth="1"/>
    <col min="5125" max="5125" width="9.109375" style="27"/>
    <col min="5126" max="5129" width="10.5546875" style="27" bestFit="1" customWidth="1"/>
    <col min="5130" max="5133" width="10.88671875" style="27" customWidth="1"/>
    <col min="5134" max="5365" width="9.109375" style="27"/>
    <col min="5366" max="5367" width="1.109375" style="27" customWidth="1"/>
    <col min="5368" max="5368" width="36.33203125" style="27" customWidth="1"/>
    <col min="5369" max="5369" width="9" style="27" customWidth="1"/>
    <col min="5370" max="5370" width="0" style="27" hidden="1" customWidth="1"/>
    <col min="5371" max="5371" width="19.88671875" style="27" bestFit="1" customWidth="1"/>
    <col min="5372" max="5372" width="7.88671875" style="27" customWidth="1"/>
    <col min="5373" max="5373" width="5.88671875" style="27" customWidth="1"/>
    <col min="5374" max="5374" width="7.109375" style="27" customWidth="1"/>
    <col min="5375" max="5375" width="8" style="27" customWidth="1"/>
    <col min="5376" max="5376" width="9.109375" style="27"/>
    <col min="5377" max="5377" width="6.109375" style="27" customWidth="1"/>
    <col min="5378" max="5380" width="8.109375" style="27" customWidth="1"/>
    <col min="5381" max="5381" width="9.109375" style="27"/>
    <col min="5382" max="5385" width="10.5546875" style="27" bestFit="1" customWidth="1"/>
    <col min="5386" max="5389" width="10.88671875" style="27" customWidth="1"/>
    <col min="5390" max="5621" width="9.109375" style="27"/>
    <col min="5622" max="5623" width="1.109375" style="27" customWidth="1"/>
    <col min="5624" max="5624" width="36.33203125" style="27" customWidth="1"/>
    <col min="5625" max="5625" width="9" style="27" customWidth="1"/>
    <col min="5626" max="5626" width="0" style="27" hidden="1" customWidth="1"/>
    <col min="5627" max="5627" width="19.88671875" style="27" bestFit="1" customWidth="1"/>
    <col min="5628" max="5628" width="7.88671875" style="27" customWidth="1"/>
    <col min="5629" max="5629" width="5.88671875" style="27" customWidth="1"/>
    <col min="5630" max="5630" width="7.109375" style="27" customWidth="1"/>
    <col min="5631" max="5631" width="8" style="27" customWidth="1"/>
    <col min="5632" max="5632" width="9.109375" style="27"/>
    <col min="5633" max="5633" width="6.109375" style="27" customWidth="1"/>
    <col min="5634" max="5636" width="8.109375" style="27" customWidth="1"/>
    <col min="5637" max="5637" width="9.109375" style="27"/>
    <col min="5638" max="5641" width="10.5546875" style="27" bestFit="1" customWidth="1"/>
    <col min="5642" max="5645" width="10.88671875" style="27" customWidth="1"/>
    <col min="5646" max="5877" width="9.109375" style="27"/>
    <col min="5878" max="5879" width="1.109375" style="27" customWidth="1"/>
    <col min="5880" max="5880" width="36.33203125" style="27" customWidth="1"/>
    <col min="5881" max="5881" width="9" style="27" customWidth="1"/>
    <col min="5882" max="5882" width="0" style="27" hidden="1" customWidth="1"/>
    <col min="5883" max="5883" width="19.88671875" style="27" bestFit="1" customWidth="1"/>
    <col min="5884" max="5884" width="7.88671875" style="27" customWidth="1"/>
    <col min="5885" max="5885" width="5.88671875" style="27" customWidth="1"/>
    <col min="5886" max="5886" width="7.109375" style="27" customWidth="1"/>
    <col min="5887" max="5887" width="8" style="27" customWidth="1"/>
    <col min="5888" max="5888" width="9.109375" style="27"/>
    <col min="5889" max="5889" width="6.109375" style="27" customWidth="1"/>
    <col min="5890" max="5892" width="8.109375" style="27" customWidth="1"/>
    <col min="5893" max="5893" width="9.109375" style="27"/>
    <col min="5894" max="5897" width="10.5546875" style="27" bestFit="1" customWidth="1"/>
    <col min="5898" max="5901" width="10.88671875" style="27" customWidth="1"/>
    <col min="5902" max="6133" width="9.109375" style="27"/>
    <col min="6134" max="6135" width="1.109375" style="27" customWidth="1"/>
    <col min="6136" max="6136" width="36.33203125" style="27" customWidth="1"/>
    <col min="6137" max="6137" width="9" style="27" customWidth="1"/>
    <col min="6138" max="6138" width="0" style="27" hidden="1" customWidth="1"/>
    <col min="6139" max="6139" width="19.88671875" style="27" bestFit="1" customWidth="1"/>
    <col min="6140" max="6140" width="7.88671875" style="27" customWidth="1"/>
    <col min="6141" max="6141" width="5.88671875" style="27" customWidth="1"/>
    <col min="6142" max="6142" width="7.109375" style="27" customWidth="1"/>
    <col min="6143" max="6143" width="8" style="27" customWidth="1"/>
    <col min="6144" max="6144" width="9.109375" style="27"/>
    <col min="6145" max="6145" width="6.109375" style="27" customWidth="1"/>
    <col min="6146" max="6148" width="8.109375" style="27" customWidth="1"/>
    <col min="6149" max="6149" width="9.109375" style="27"/>
    <col min="6150" max="6153" width="10.5546875" style="27" bestFit="1" customWidth="1"/>
    <col min="6154" max="6157" width="10.88671875" style="27" customWidth="1"/>
    <col min="6158" max="6389" width="9.109375" style="27"/>
    <col min="6390" max="6391" width="1.109375" style="27" customWidth="1"/>
    <col min="6392" max="6392" width="36.33203125" style="27" customWidth="1"/>
    <col min="6393" max="6393" width="9" style="27" customWidth="1"/>
    <col min="6394" max="6394" width="0" style="27" hidden="1" customWidth="1"/>
    <col min="6395" max="6395" width="19.88671875" style="27" bestFit="1" customWidth="1"/>
    <col min="6396" max="6396" width="7.88671875" style="27" customWidth="1"/>
    <col min="6397" max="6397" width="5.88671875" style="27" customWidth="1"/>
    <col min="6398" max="6398" width="7.109375" style="27" customWidth="1"/>
    <col min="6399" max="6399" width="8" style="27" customWidth="1"/>
    <col min="6400" max="6400" width="9.109375" style="27"/>
    <col min="6401" max="6401" width="6.109375" style="27" customWidth="1"/>
    <col min="6402" max="6404" width="8.109375" style="27" customWidth="1"/>
    <col min="6405" max="6405" width="9.109375" style="27"/>
    <col min="6406" max="6409" width="10.5546875" style="27" bestFit="1" customWidth="1"/>
    <col min="6410" max="6413" width="10.88671875" style="27" customWidth="1"/>
    <col min="6414" max="6645" width="9.109375" style="27"/>
    <col min="6646" max="6647" width="1.109375" style="27" customWidth="1"/>
    <col min="6648" max="6648" width="36.33203125" style="27" customWidth="1"/>
    <col min="6649" max="6649" width="9" style="27" customWidth="1"/>
    <col min="6650" max="6650" width="0" style="27" hidden="1" customWidth="1"/>
    <col min="6651" max="6651" width="19.88671875" style="27" bestFit="1" customWidth="1"/>
    <col min="6652" max="6652" width="7.88671875" style="27" customWidth="1"/>
    <col min="6653" max="6653" width="5.88671875" style="27" customWidth="1"/>
    <col min="6654" max="6654" width="7.109375" style="27" customWidth="1"/>
    <col min="6655" max="6655" width="8" style="27" customWidth="1"/>
    <col min="6656" max="6656" width="9.109375" style="27"/>
    <col min="6657" max="6657" width="6.109375" style="27" customWidth="1"/>
    <col min="6658" max="6660" width="8.109375" style="27" customWidth="1"/>
    <col min="6661" max="6661" width="9.109375" style="27"/>
    <col min="6662" max="6665" width="10.5546875" style="27" bestFit="1" customWidth="1"/>
    <col min="6666" max="6669" width="10.88671875" style="27" customWidth="1"/>
    <col min="6670" max="6901" width="9.109375" style="27"/>
    <col min="6902" max="6903" width="1.109375" style="27" customWidth="1"/>
    <col min="6904" max="6904" width="36.33203125" style="27" customWidth="1"/>
    <col min="6905" max="6905" width="9" style="27" customWidth="1"/>
    <col min="6906" max="6906" width="0" style="27" hidden="1" customWidth="1"/>
    <col min="6907" max="6907" width="19.88671875" style="27" bestFit="1" customWidth="1"/>
    <col min="6908" max="6908" width="7.88671875" style="27" customWidth="1"/>
    <col min="6909" max="6909" width="5.88671875" style="27" customWidth="1"/>
    <col min="6910" max="6910" width="7.109375" style="27" customWidth="1"/>
    <col min="6911" max="6911" width="8" style="27" customWidth="1"/>
    <col min="6912" max="6912" width="9.109375" style="27"/>
    <col min="6913" max="6913" width="6.109375" style="27" customWidth="1"/>
    <col min="6914" max="6916" width="8.109375" style="27" customWidth="1"/>
    <col min="6917" max="6917" width="9.109375" style="27"/>
    <col min="6918" max="6921" width="10.5546875" style="27" bestFit="1" customWidth="1"/>
    <col min="6922" max="6925" width="10.88671875" style="27" customWidth="1"/>
    <col min="6926" max="7157" width="9.109375" style="27"/>
    <col min="7158" max="7159" width="1.109375" style="27" customWidth="1"/>
    <col min="7160" max="7160" width="36.33203125" style="27" customWidth="1"/>
    <col min="7161" max="7161" width="9" style="27" customWidth="1"/>
    <col min="7162" max="7162" width="0" style="27" hidden="1" customWidth="1"/>
    <col min="7163" max="7163" width="19.88671875" style="27" bestFit="1" customWidth="1"/>
    <col min="7164" max="7164" width="7.88671875" style="27" customWidth="1"/>
    <col min="7165" max="7165" width="5.88671875" style="27" customWidth="1"/>
    <col min="7166" max="7166" width="7.109375" style="27" customWidth="1"/>
    <col min="7167" max="7167" width="8" style="27" customWidth="1"/>
    <col min="7168" max="7168" width="9.109375" style="27"/>
    <col min="7169" max="7169" width="6.109375" style="27" customWidth="1"/>
    <col min="7170" max="7172" width="8.109375" style="27" customWidth="1"/>
    <col min="7173" max="7173" width="9.109375" style="27"/>
    <col min="7174" max="7177" width="10.5546875" style="27" bestFit="1" customWidth="1"/>
    <col min="7178" max="7181" width="10.88671875" style="27" customWidth="1"/>
    <col min="7182" max="7413" width="9.109375" style="27"/>
    <col min="7414" max="7415" width="1.109375" style="27" customWidth="1"/>
    <col min="7416" max="7416" width="36.33203125" style="27" customWidth="1"/>
    <col min="7417" max="7417" width="9" style="27" customWidth="1"/>
    <col min="7418" max="7418" width="0" style="27" hidden="1" customWidth="1"/>
    <col min="7419" max="7419" width="19.88671875" style="27" bestFit="1" customWidth="1"/>
    <col min="7420" max="7420" width="7.88671875" style="27" customWidth="1"/>
    <col min="7421" max="7421" width="5.88671875" style="27" customWidth="1"/>
    <col min="7422" max="7422" width="7.109375" style="27" customWidth="1"/>
    <col min="7423" max="7423" width="8" style="27" customWidth="1"/>
    <col min="7424" max="7424" width="9.109375" style="27"/>
    <col min="7425" max="7425" width="6.109375" style="27" customWidth="1"/>
    <col min="7426" max="7428" width="8.109375" style="27" customWidth="1"/>
    <col min="7429" max="7429" width="9.109375" style="27"/>
    <col min="7430" max="7433" width="10.5546875" style="27" bestFit="1" customWidth="1"/>
    <col min="7434" max="7437" width="10.88671875" style="27" customWidth="1"/>
    <col min="7438" max="7669" width="9.109375" style="27"/>
    <col min="7670" max="7671" width="1.109375" style="27" customWidth="1"/>
    <col min="7672" max="7672" width="36.33203125" style="27" customWidth="1"/>
    <col min="7673" max="7673" width="9" style="27" customWidth="1"/>
    <col min="7674" max="7674" width="0" style="27" hidden="1" customWidth="1"/>
    <col min="7675" max="7675" width="19.88671875" style="27" bestFit="1" customWidth="1"/>
    <col min="7676" max="7676" width="7.88671875" style="27" customWidth="1"/>
    <col min="7677" max="7677" width="5.88671875" style="27" customWidth="1"/>
    <col min="7678" max="7678" width="7.109375" style="27" customWidth="1"/>
    <col min="7679" max="7679" width="8" style="27" customWidth="1"/>
    <col min="7680" max="7680" width="9.109375" style="27"/>
    <col min="7681" max="7681" width="6.109375" style="27" customWidth="1"/>
    <col min="7682" max="7684" width="8.109375" style="27" customWidth="1"/>
    <col min="7685" max="7685" width="9.109375" style="27"/>
    <col min="7686" max="7689" width="10.5546875" style="27" bestFit="1" customWidth="1"/>
    <col min="7690" max="7693" width="10.88671875" style="27" customWidth="1"/>
    <col min="7694" max="7925" width="9.109375" style="27"/>
    <col min="7926" max="7927" width="1.109375" style="27" customWidth="1"/>
    <col min="7928" max="7928" width="36.33203125" style="27" customWidth="1"/>
    <col min="7929" max="7929" width="9" style="27" customWidth="1"/>
    <col min="7930" max="7930" width="0" style="27" hidden="1" customWidth="1"/>
    <col min="7931" max="7931" width="19.88671875" style="27" bestFit="1" customWidth="1"/>
    <col min="7932" max="7932" width="7.88671875" style="27" customWidth="1"/>
    <col min="7933" max="7933" width="5.88671875" style="27" customWidth="1"/>
    <col min="7934" max="7934" width="7.109375" style="27" customWidth="1"/>
    <col min="7935" max="7935" width="8" style="27" customWidth="1"/>
    <col min="7936" max="7936" width="9.109375" style="27"/>
    <col min="7937" max="7937" width="6.109375" style="27" customWidth="1"/>
    <col min="7938" max="7940" width="8.109375" style="27" customWidth="1"/>
    <col min="7941" max="7941" width="9.109375" style="27"/>
    <col min="7942" max="7945" width="10.5546875" style="27" bestFit="1" customWidth="1"/>
    <col min="7946" max="7949" width="10.88671875" style="27" customWidth="1"/>
    <col min="7950" max="8181" width="9.109375" style="27"/>
    <col min="8182" max="8183" width="1.109375" style="27" customWidth="1"/>
    <col min="8184" max="8184" width="36.33203125" style="27" customWidth="1"/>
    <col min="8185" max="8185" width="9" style="27" customWidth="1"/>
    <col min="8186" max="8186" width="0" style="27" hidden="1" customWidth="1"/>
    <col min="8187" max="8187" width="19.88671875" style="27" bestFit="1" customWidth="1"/>
    <col min="8188" max="8188" width="7.88671875" style="27" customWidth="1"/>
    <col min="8189" max="8189" width="5.88671875" style="27" customWidth="1"/>
    <col min="8190" max="8190" width="7.109375" style="27" customWidth="1"/>
    <col min="8191" max="8191" width="8" style="27" customWidth="1"/>
    <col min="8192" max="8192" width="9.109375" style="27"/>
    <col min="8193" max="8193" width="6.109375" style="27" customWidth="1"/>
    <col min="8194" max="8196" width="8.109375" style="27" customWidth="1"/>
    <col min="8197" max="8197" width="9.109375" style="27"/>
    <col min="8198" max="8201" width="10.5546875" style="27" bestFit="1" customWidth="1"/>
    <col min="8202" max="8205" width="10.88671875" style="27" customWidth="1"/>
    <col min="8206" max="8437" width="9.109375" style="27"/>
    <col min="8438" max="8439" width="1.109375" style="27" customWidth="1"/>
    <col min="8440" max="8440" width="36.33203125" style="27" customWidth="1"/>
    <col min="8441" max="8441" width="9" style="27" customWidth="1"/>
    <col min="8442" max="8442" width="0" style="27" hidden="1" customWidth="1"/>
    <col min="8443" max="8443" width="19.88671875" style="27" bestFit="1" customWidth="1"/>
    <col min="8444" max="8444" width="7.88671875" style="27" customWidth="1"/>
    <col min="8445" max="8445" width="5.88671875" style="27" customWidth="1"/>
    <col min="8446" max="8446" width="7.109375" style="27" customWidth="1"/>
    <col min="8447" max="8447" width="8" style="27" customWidth="1"/>
    <col min="8448" max="8448" width="9.109375" style="27"/>
    <col min="8449" max="8449" width="6.109375" style="27" customWidth="1"/>
    <col min="8450" max="8452" width="8.109375" style="27" customWidth="1"/>
    <col min="8453" max="8453" width="9.109375" style="27"/>
    <col min="8454" max="8457" width="10.5546875" style="27" bestFit="1" customWidth="1"/>
    <col min="8458" max="8461" width="10.88671875" style="27" customWidth="1"/>
    <col min="8462" max="8693" width="9.109375" style="27"/>
    <col min="8694" max="8695" width="1.109375" style="27" customWidth="1"/>
    <col min="8696" max="8696" width="36.33203125" style="27" customWidth="1"/>
    <col min="8697" max="8697" width="9" style="27" customWidth="1"/>
    <col min="8698" max="8698" width="0" style="27" hidden="1" customWidth="1"/>
    <col min="8699" max="8699" width="19.88671875" style="27" bestFit="1" customWidth="1"/>
    <col min="8700" max="8700" width="7.88671875" style="27" customWidth="1"/>
    <col min="8701" max="8701" width="5.88671875" style="27" customWidth="1"/>
    <col min="8702" max="8702" width="7.109375" style="27" customWidth="1"/>
    <col min="8703" max="8703" width="8" style="27" customWidth="1"/>
    <col min="8704" max="8704" width="9.109375" style="27"/>
    <col min="8705" max="8705" width="6.109375" style="27" customWidth="1"/>
    <col min="8706" max="8708" width="8.109375" style="27" customWidth="1"/>
    <col min="8709" max="8709" width="9.109375" style="27"/>
    <col min="8710" max="8713" width="10.5546875" style="27" bestFit="1" customWidth="1"/>
    <col min="8714" max="8717" width="10.88671875" style="27" customWidth="1"/>
    <col min="8718" max="8949" width="9.109375" style="27"/>
    <col min="8950" max="8951" width="1.109375" style="27" customWidth="1"/>
    <col min="8952" max="8952" width="36.33203125" style="27" customWidth="1"/>
    <col min="8953" max="8953" width="9" style="27" customWidth="1"/>
    <col min="8954" max="8954" width="0" style="27" hidden="1" customWidth="1"/>
    <col min="8955" max="8955" width="19.88671875" style="27" bestFit="1" customWidth="1"/>
    <col min="8956" max="8956" width="7.88671875" style="27" customWidth="1"/>
    <col min="8957" max="8957" width="5.88671875" style="27" customWidth="1"/>
    <col min="8958" max="8958" width="7.109375" style="27" customWidth="1"/>
    <col min="8959" max="8959" width="8" style="27" customWidth="1"/>
    <col min="8960" max="8960" width="9.109375" style="27"/>
    <col min="8961" max="8961" width="6.109375" style="27" customWidth="1"/>
    <col min="8962" max="8964" width="8.109375" style="27" customWidth="1"/>
    <col min="8965" max="8965" width="9.109375" style="27"/>
    <col min="8966" max="8969" width="10.5546875" style="27" bestFit="1" customWidth="1"/>
    <col min="8970" max="8973" width="10.88671875" style="27" customWidth="1"/>
    <col min="8974" max="9205" width="9.109375" style="27"/>
    <col min="9206" max="9207" width="1.109375" style="27" customWidth="1"/>
    <col min="9208" max="9208" width="36.33203125" style="27" customWidth="1"/>
    <col min="9209" max="9209" width="9" style="27" customWidth="1"/>
    <col min="9210" max="9210" width="0" style="27" hidden="1" customWidth="1"/>
    <col min="9211" max="9211" width="19.88671875" style="27" bestFit="1" customWidth="1"/>
    <col min="9212" max="9212" width="7.88671875" style="27" customWidth="1"/>
    <col min="9213" max="9213" width="5.88671875" style="27" customWidth="1"/>
    <col min="9214" max="9214" width="7.109375" style="27" customWidth="1"/>
    <col min="9215" max="9215" width="8" style="27" customWidth="1"/>
    <col min="9216" max="9216" width="9.109375" style="27"/>
    <col min="9217" max="9217" width="6.109375" style="27" customWidth="1"/>
    <col min="9218" max="9220" width="8.109375" style="27" customWidth="1"/>
    <col min="9221" max="9221" width="9.109375" style="27"/>
    <col min="9222" max="9225" width="10.5546875" style="27" bestFit="1" customWidth="1"/>
    <col min="9226" max="9229" width="10.88671875" style="27" customWidth="1"/>
    <col min="9230" max="9461" width="9.109375" style="27"/>
    <col min="9462" max="9463" width="1.109375" style="27" customWidth="1"/>
    <col min="9464" max="9464" width="36.33203125" style="27" customWidth="1"/>
    <col min="9465" max="9465" width="9" style="27" customWidth="1"/>
    <col min="9466" max="9466" width="0" style="27" hidden="1" customWidth="1"/>
    <col min="9467" max="9467" width="19.88671875" style="27" bestFit="1" customWidth="1"/>
    <col min="9468" max="9468" width="7.88671875" style="27" customWidth="1"/>
    <col min="9469" max="9469" width="5.88671875" style="27" customWidth="1"/>
    <col min="9470" max="9470" width="7.109375" style="27" customWidth="1"/>
    <col min="9471" max="9471" width="8" style="27" customWidth="1"/>
    <col min="9472" max="9472" width="9.109375" style="27"/>
    <col min="9473" max="9473" width="6.109375" style="27" customWidth="1"/>
    <col min="9474" max="9476" width="8.109375" style="27" customWidth="1"/>
    <col min="9477" max="9477" width="9.109375" style="27"/>
    <col min="9478" max="9481" width="10.5546875" style="27" bestFit="1" customWidth="1"/>
    <col min="9482" max="9485" width="10.88671875" style="27" customWidth="1"/>
    <col min="9486" max="9717" width="9.109375" style="27"/>
    <col min="9718" max="9719" width="1.109375" style="27" customWidth="1"/>
    <col min="9720" max="9720" width="36.33203125" style="27" customWidth="1"/>
    <col min="9721" max="9721" width="9" style="27" customWidth="1"/>
    <col min="9722" max="9722" width="0" style="27" hidden="1" customWidth="1"/>
    <col min="9723" max="9723" width="19.88671875" style="27" bestFit="1" customWidth="1"/>
    <col min="9724" max="9724" width="7.88671875" style="27" customWidth="1"/>
    <col min="9725" max="9725" width="5.88671875" style="27" customWidth="1"/>
    <col min="9726" max="9726" width="7.109375" style="27" customWidth="1"/>
    <col min="9727" max="9727" width="8" style="27" customWidth="1"/>
    <col min="9728" max="9728" width="9.109375" style="27"/>
    <col min="9729" max="9729" width="6.109375" style="27" customWidth="1"/>
    <col min="9730" max="9732" width="8.109375" style="27" customWidth="1"/>
    <col min="9733" max="9733" width="9.109375" style="27"/>
    <col min="9734" max="9737" width="10.5546875" style="27" bestFit="1" customWidth="1"/>
    <col min="9738" max="9741" width="10.88671875" style="27" customWidth="1"/>
    <col min="9742" max="9973" width="9.109375" style="27"/>
    <col min="9974" max="9975" width="1.109375" style="27" customWidth="1"/>
    <col min="9976" max="9976" width="36.33203125" style="27" customWidth="1"/>
    <col min="9977" max="9977" width="9" style="27" customWidth="1"/>
    <col min="9978" max="9978" width="0" style="27" hidden="1" customWidth="1"/>
    <col min="9979" max="9979" width="19.88671875" style="27" bestFit="1" customWidth="1"/>
    <col min="9980" max="9980" width="7.88671875" style="27" customWidth="1"/>
    <col min="9981" max="9981" width="5.88671875" style="27" customWidth="1"/>
    <col min="9982" max="9982" width="7.109375" style="27" customWidth="1"/>
    <col min="9983" max="9983" width="8" style="27" customWidth="1"/>
    <col min="9984" max="9984" width="9.109375" style="27"/>
    <col min="9985" max="9985" width="6.109375" style="27" customWidth="1"/>
    <col min="9986" max="9988" width="8.109375" style="27" customWidth="1"/>
    <col min="9989" max="9989" width="9.109375" style="27"/>
    <col min="9990" max="9993" width="10.5546875" style="27" bestFit="1" customWidth="1"/>
    <col min="9994" max="9997" width="10.88671875" style="27" customWidth="1"/>
    <col min="9998" max="10229" width="9.109375" style="27"/>
    <col min="10230" max="10231" width="1.109375" style="27" customWidth="1"/>
    <col min="10232" max="10232" width="36.33203125" style="27" customWidth="1"/>
    <col min="10233" max="10233" width="9" style="27" customWidth="1"/>
    <col min="10234" max="10234" width="0" style="27" hidden="1" customWidth="1"/>
    <col min="10235" max="10235" width="19.88671875" style="27" bestFit="1" customWidth="1"/>
    <col min="10236" max="10236" width="7.88671875" style="27" customWidth="1"/>
    <col min="10237" max="10237" width="5.88671875" style="27" customWidth="1"/>
    <col min="10238" max="10238" width="7.109375" style="27" customWidth="1"/>
    <col min="10239" max="10239" width="8" style="27" customWidth="1"/>
    <col min="10240" max="10240" width="9.109375" style="27"/>
    <col min="10241" max="10241" width="6.109375" style="27" customWidth="1"/>
    <col min="10242" max="10244" width="8.109375" style="27" customWidth="1"/>
    <col min="10245" max="10245" width="9.109375" style="27"/>
    <col min="10246" max="10249" width="10.5546875" style="27" bestFit="1" customWidth="1"/>
    <col min="10250" max="10253" width="10.88671875" style="27" customWidth="1"/>
    <col min="10254" max="10485" width="9.109375" style="27"/>
    <col min="10486" max="10487" width="1.109375" style="27" customWidth="1"/>
    <col min="10488" max="10488" width="36.33203125" style="27" customWidth="1"/>
    <col min="10489" max="10489" width="9" style="27" customWidth="1"/>
    <col min="10490" max="10490" width="0" style="27" hidden="1" customWidth="1"/>
    <col min="10491" max="10491" width="19.88671875" style="27" bestFit="1" customWidth="1"/>
    <col min="10492" max="10492" width="7.88671875" style="27" customWidth="1"/>
    <col min="10493" max="10493" width="5.88671875" style="27" customWidth="1"/>
    <col min="10494" max="10494" width="7.109375" style="27" customWidth="1"/>
    <col min="10495" max="10495" width="8" style="27" customWidth="1"/>
    <col min="10496" max="10496" width="9.109375" style="27"/>
    <col min="10497" max="10497" width="6.109375" style="27" customWidth="1"/>
    <col min="10498" max="10500" width="8.109375" style="27" customWidth="1"/>
    <col min="10501" max="10501" width="9.109375" style="27"/>
    <col min="10502" max="10505" width="10.5546875" style="27" bestFit="1" customWidth="1"/>
    <col min="10506" max="10509" width="10.88671875" style="27" customWidth="1"/>
    <col min="10510" max="10741" width="9.109375" style="27"/>
    <col min="10742" max="10743" width="1.109375" style="27" customWidth="1"/>
    <col min="10744" max="10744" width="36.33203125" style="27" customWidth="1"/>
    <col min="10745" max="10745" width="9" style="27" customWidth="1"/>
    <col min="10746" max="10746" width="0" style="27" hidden="1" customWidth="1"/>
    <col min="10747" max="10747" width="19.88671875" style="27" bestFit="1" customWidth="1"/>
    <col min="10748" max="10748" width="7.88671875" style="27" customWidth="1"/>
    <col min="10749" max="10749" width="5.88671875" style="27" customWidth="1"/>
    <col min="10750" max="10750" width="7.109375" style="27" customWidth="1"/>
    <col min="10751" max="10751" width="8" style="27" customWidth="1"/>
    <col min="10752" max="10752" width="9.109375" style="27"/>
    <col min="10753" max="10753" width="6.109375" style="27" customWidth="1"/>
    <col min="10754" max="10756" width="8.109375" style="27" customWidth="1"/>
    <col min="10757" max="10757" width="9.109375" style="27"/>
    <col min="10758" max="10761" width="10.5546875" style="27" bestFit="1" customWidth="1"/>
    <col min="10762" max="10765" width="10.88671875" style="27" customWidth="1"/>
    <col min="10766" max="10997" width="9.109375" style="27"/>
    <col min="10998" max="10999" width="1.109375" style="27" customWidth="1"/>
    <col min="11000" max="11000" width="36.33203125" style="27" customWidth="1"/>
    <col min="11001" max="11001" width="9" style="27" customWidth="1"/>
    <col min="11002" max="11002" width="0" style="27" hidden="1" customWidth="1"/>
    <col min="11003" max="11003" width="19.88671875" style="27" bestFit="1" customWidth="1"/>
    <col min="11004" max="11004" width="7.88671875" style="27" customWidth="1"/>
    <col min="11005" max="11005" width="5.88671875" style="27" customWidth="1"/>
    <col min="11006" max="11006" width="7.109375" style="27" customWidth="1"/>
    <col min="11007" max="11007" width="8" style="27" customWidth="1"/>
    <col min="11008" max="11008" width="9.109375" style="27"/>
    <col min="11009" max="11009" width="6.109375" style="27" customWidth="1"/>
    <col min="11010" max="11012" width="8.109375" style="27" customWidth="1"/>
    <col min="11013" max="11013" width="9.109375" style="27"/>
    <col min="11014" max="11017" width="10.5546875" style="27" bestFit="1" customWidth="1"/>
    <col min="11018" max="11021" width="10.88671875" style="27" customWidth="1"/>
    <col min="11022" max="11253" width="9.109375" style="27"/>
    <col min="11254" max="11255" width="1.109375" style="27" customWidth="1"/>
    <col min="11256" max="11256" width="36.33203125" style="27" customWidth="1"/>
    <col min="11257" max="11257" width="9" style="27" customWidth="1"/>
    <col min="11258" max="11258" width="0" style="27" hidden="1" customWidth="1"/>
    <col min="11259" max="11259" width="19.88671875" style="27" bestFit="1" customWidth="1"/>
    <col min="11260" max="11260" width="7.88671875" style="27" customWidth="1"/>
    <col min="11261" max="11261" width="5.88671875" style="27" customWidth="1"/>
    <col min="11262" max="11262" width="7.109375" style="27" customWidth="1"/>
    <col min="11263" max="11263" width="8" style="27" customWidth="1"/>
    <col min="11264" max="11264" width="9.109375" style="27"/>
    <col min="11265" max="11265" width="6.109375" style="27" customWidth="1"/>
    <col min="11266" max="11268" width="8.109375" style="27" customWidth="1"/>
    <col min="11269" max="11269" width="9.109375" style="27"/>
    <col min="11270" max="11273" width="10.5546875" style="27" bestFit="1" customWidth="1"/>
    <col min="11274" max="11277" width="10.88671875" style="27" customWidth="1"/>
    <col min="11278" max="11509" width="9.109375" style="27"/>
    <col min="11510" max="11511" width="1.109375" style="27" customWidth="1"/>
    <col min="11512" max="11512" width="36.33203125" style="27" customWidth="1"/>
    <col min="11513" max="11513" width="9" style="27" customWidth="1"/>
    <col min="11514" max="11514" width="0" style="27" hidden="1" customWidth="1"/>
    <col min="11515" max="11515" width="19.88671875" style="27" bestFit="1" customWidth="1"/>
    <col min="11516" max="11516" width="7.88671875" style="27" customWidth="1"/>
    <col min="11517" max="11517" width="5.88671875" style="27" customWidth="1"/>
    <col min="11518" max="11518" width="7.109375" style="27" customWidth="1"/>
    <col min="11519" max="11519" width="8" style="27" customWidth="1"/>
    <col min="11520" max="11520" width="9.109375" style="27"/>
    <col min="11521" max="11521" width="6.109375" style="27" customWidth="1"/>
    <col min="11522" max="11524" width="8.109375" style="27" customWidth="1"/>
    <col min="11525" max="11525" width="9.109375" style="27"/>
    <col min="11526" max="11529" width="10.5546875" style="27" bestFit="1" customWidth="1"/>
    <col min="11530" max="11533" width="10.88671875" style="27" customWidth="1"/>
    <col min="11534" max="11765" width="9.109375" style="27"/>
    <col min="11766" max="11767" width="1.109375" style="27" customWidth="1"/>
    <col min="11768" max="11768" width="36.33203125" style="27" customWidth="1"/>
    <col min="11769" max="11769" width="9" style="27" customWidth="1"/>
    <col min="11770" max="11770" width="0" style="27" hidden="1" customWidth="1"/>
    <col min="11771" max="11771" width="19.88671875" style="27" bestFit="1" customWidth="1"/>
    <col min="11772" max="11772" width="7.88671875" style="27" customWidth="1"/>
    <col min="11773" max="11773" width="5.88671875" style="27" customWidth="1"/>
    <col min="11774" max="11774" width="7.109375" style="27" customWidth="1"/>
    <col min="11775" max="11775" width="8" style="27" customWidth="1"/>
    <col min="11776" max="11776" width="9.109375" style="27"/>
    <col min="11777" max="11777" width="6.109375" style="27" customWidth="1"/>
    <col min="11778" max="11780" width="8.109375" style="27" customWidth="1"/>
    <col min="11781" max="11781" width="9.109375" style="27"/>
    <col min="11782" max="11785" width="10.5546875" style="27" bestFit="1" customWidth="1"/>
    <col min="11786" max="11789" width="10.88671875" style="27" customWidth="1"/>
    <col min="11790" max="12021" width="9.109375" style="27"/>
    <col min="12022" max="12023" width="1.109375" style="27" customWidth="1"/>
    <col min="12024" max="12024" width="36.33203125" style="27" customWidth="1"/>
    <col min="12025" max="12025" width="9" style="27" customWidth="1"/>
    <col min="12026" max="12026" width="0" style="27" hidden="1" customWidth="1"/>
    <col min="12027" max="12027" width="19.88671875" style="27" bestFit="1" customWidth="1"/>
    <col min="12028" max="12028" width="7.88671875" style="27" customWidth="1"/>
    <col min="12029" max="12029" width="5.88671875" style="27" customWidth="1"/>
    <col min="12030" max="12030" width="7.109375" style="27" customWidth="1"/>
    <col min="12031" max="12031" width="8" style="27" customWidth="1"/>
    <col min="12032" max="12032" width="9.109375" style="27"/>
    <col min="12033" max="12033" width="6.109375" style="27" customWidth="1"/>
    <col min="12034" max="12036" width="8.109375" style="27" customWidth="1"/>
    <col min="12037" max="12037" width="9.109375" style="27"/>
    <col min="12038" max="12041" width="10.5546875" style="27" bestFit="1" customWidth="1"/>
    <col min="12042" max="12045" width="10.88671875" style="27" customWidth="1"/>
    <col min="12046" max="12277" width="9.109375" style="27"/>
    <col min="12278" max="12279" width="1.109375" style="27" customWidth="1"/>
    <col min="12280" max="12280" width="36.33203125" style="27" customWidth="1"/>
    <col min="12281" max="12281" width="9" style="27" customWidth="1"/>
    <col min="12282" max="12282" width="0" style="27" hidden="1" customWidth="1"/>
    <col min="12283" max="12283" width="19.88671875" style="27" bestFit="1" customWidth="1"/>
    <col min="12284" max="12284" width="7.88671875" style="27" customWidth="1"/>
    <col min="12285" max="12285" width="5.88671875" style="27" customWidth="1"/>
    <col min="12286" max="12286" width="7.109375" style="27" customWidth="1"/>
    <col min="12287" max="12287" width="8" style="27" customWidth="1"/>
    <col min="12288" max="12288" width="9.109375" style="27"/>
    <col min="12289" max="12289" width="6.109375" style="27" customWidth="1"/>
    <col min="12290" max="12292" width="8.109375" style="27" customWidth="1"/>
    <col min="12293" max="12293" width="9.109375" style="27"/>
    <col min="12294" max="12297" width="10.5546875" style="27" bestFit="1" customWidth="1"/>
    <col min="12298" max="12301" width="10.88671875" style="27" customWidth="1"/>
    <col min="12302" max="12533" width="9.109375" style="27"/>
    <col min="12534" max="12535" width="1.109375" style="27" customWidth="1"/>
    <col min="12536" max="12536" width="36.33203125" style="27" customWidth="1"/>
    <col min="12537" max="12537" width="9" style="27" customWidth="1"/>
    <col min="12538" max="12538" width="0" style="27" hidden="1" customWidth="1"/>
    <col min="12539" max="12539" width="19.88671875" style="27" bestFit="1" customWidth="1"/>
    <col min="12540" max="12540" width="7.88671875" style="27" customWidth="1"/>
    <col min="12541" max="12541" width="5.88671875" style="27" customWidth="1"/>
    <col min="12542" max="12542" width="7.109375" style="27" customWidth="1"/>
    <col min="12543" max="12543" width="8" style="27" customWidth="1"/>
    <col min="12544" max="12544" width="9.109375" style="27"/>
    <col min="12545" max="12545" width="6.109375" style="27" customWidth="1"/>
    <col min="12546" max="12548" width="8.109375" style="27" customWidth="1"/>
    <col min="12549" max="12549" width="9.109375" style="27"/>
    <col min="12550" max="12553" width="10.5546875" style="27" bestFit="1" customWidth="1"/>
    <col min="12554" max="12557" width="10.88671875" style="27" customWidth="1"/>
    <col min="12558" max="12789" width="9.109375" style="27"/>
    <col min="12790" max="12791" width="1.109375" style="27" customWidth="1"/>
    <col min="12792" max="12792" width="36.33203125" style="27" customWidth="1"/>
    <col min="12793" max="12793" width="9" style="27" customWidth="1"/>
    <col min="12794" max="12794" width="0" style="27" hidden="1" customWidth="1"/>
    <col min="12795" max="12795" width="19.88671875" style="27" bestFit="1" customWidth="1"/>
    <col min="12796" max="12796" width="7.88671875" style="27" customWidth="1"/>
    <col min="12797" max="12797" width="5.88671875" style="27" customWidth="1"/>
    <col min="12798" max="12798" width="7.109375" style="27" customWidth="1"/>
    <col min="12799" max="12799" width="8" style="27" customWidth="1"/>
    <col min="12800" max="12800" width="9.109375" style="27"/>
    <col min="12801" max="12801" width="6.109375" style="27" customWidth="1"/>
    <col min="12802" max="12804" width="8.109375" style="27" customWidth="1"/>
    <col min="12805" max="12805" width="9.109375" style="27"/>
    <col min="12806" max="12809" width="10.5546875" style="27" bestFit="1" customWidth="1"/>
    <col min="12810" max="12813" width="10.88671875" style="27" customWidth="1"/>
    <col min="12814" max="13045" width="9.109375" style="27"/>
    <col min="13046" max="13047" width="1.109375" style="27" customWidth="1"/>
    <col min="13048" max="13048" width="36.33203125" style="27" customWidth="1"/>
    <col min="13049" max="13049" width="9" style="27" customWidth="1"/>
    <col min="13050" max="13050" width="0" style="27" hidden="1" customWidth="1"/>
    <col min="13051" max="13051" width="19.88671875" style="27" bestFit="1" customWidth="1"/>
    <col min="13052" max="13052" width="7.88671875" style="27" customWidth="1"/>
    <col min="13053" max="13053" width="5.88671875" style="27" customWidth="1"/>
    <col min="13054" max="13054" width="7.109375" style="27" customWidth="1"/>
    <col min="13055" max="13055" width="8" style="27" customWidth="1"/>
    <col min="13056" max="13056" width="9.109375" style="27"/>
    <col min="13057" max="13057" width="6.109375" style="27" customWidth="1"/>
    <col min="13058" max="13060" width="8.109375" style="27" customWidth="1"/>
    <col min="13061" max="13061" width="9.109375" style="27"/>
    <col min="13062" max="13065" width="10.5546875" style="27" bestFit="1" customWidth="1"/>
    <col min="13066" max="13069" width="10.88671875" style="27" customWidth="1"/>
    <col min="13070" max="13301" width="9.109375" style="27"/>
    <col min="13302" max="13303" width="1.109375" style="27" customWidth="1"/>
    <col min="13304" max="13304" width="36.33203125" style="27" customWidth="1"/>
    <col min="13305" max="13305" width="9" style="27" customWidth="1"/>
    <col min="13306" max="13306" width="0" style="27" hidden="1" customWidth="1"/>
    <col min="13307" max="13307" width="19.88671875" style="27" bestFit="1" customWidth="1"/>
    <col min="13308" max="13308" width="7.88671875" style="27" customWidth="1"/>
    <col min="13309" max="13309" width="5.88671875" style="27" customWidth="1"/>
    <col min="13310" max="13310" width="7.109375" style="27" customWidth="1"/>
    <col min="13311" max="13311" width="8" style="27" customWidth="1"/>
    <col min="13312" max="13312" width="9.109375" style="27"/>
    <col min="13313" max="13313" width="6.109375" style="27" customWidth="1"/>
    <col min="13314" max="13316" width="8.109375" style="27" customWidth="1"/>
    <col min="13317" max="13317" width="9.109375" style="27"/>
    <col min="13318" max="13321" width="10.5546875" style="27" bestFit="1" customWidth="1"/>
    <col min="13322" max="13325" width="10.88671875" style="27" customWidth="1"/>
    <col min="13326" max="13557" width="9.109375" style="27"/>
    <col min="13558" max="13559" width="1.109375" style="27" customWidth="1"/>
    <col min="13560" max="13560" width="36.33203125" style="27" customWidth="1"/>
    <col min="13561" max="13561" width="9" style="27" customWidth="1"/>
    <col min="13562" max="13562" width="0" style="27" hidden="1" customWidth="1"/>
    <col min="13563" max="13563" width="19.88671875" style="27" bestFit="1" customWidth="1"/>
    <col min="13564" max="13564" width="7.88671875" style="27" customWidth="1"/>
    <col min="13565" max="13565" width="5.88671875" style="27" customWidth="1"/>
    <col min="13566" max="13566" width="7.109375" style="27" customWidth="1"/>
    <col min="13567" max="13567" width="8" style="27" customWidth="1"/>
    <col min="13568" max="13568" width="9.109375" style="27"/>
    <col min="13569" max="13569" width="6.109375" style="27" customWidth="1"/>
    <col min="13570" max="13572" width="8.109375" style="27" customWidth="1"/>
    <col min="13573" max="13573" width="9.109375" style="27"/>
    <col min="13574" max="13577" width="10.5546875" style="27" bestFit="1" customWidth="1"/>
    <col min="13578" max="13581" width="10.88671875" style="27" customWidth="1"/>
    <col min="13582" max="13813" width="9.109375" style="27"/>
    <col min="13814" max="13815" width="1.109375" style="27" customWidth="1"/>
    <col min="13816" max="13816" width="36.33203125" style="27" customWidth="1"/>
    <col min="13817" max="13817" width="9" style="27" customWidth="1"/>
    <col min="13818" max="13818" width="0" style="27" hidden="1" customWidth="1"/>
    <col min="13819" max="13819" width="19.88671875" style="27" bestFit="1" customWidth="1"/>
    <col min="13820" max="13820" width="7.88671875" style="27" customWidth="1"/>
    <col min="13821" max="13821" width="5.88671875" style="27" customWidth="1"/>
    <col min="13822" max="13822" width="7.109375" style="27" customWidth="1"/>
    <col min="13823" max="13823" width="8" style="27" customWidth="1"/>
    <col min="13824" max="13824" width="9.109375" style="27"/>
    <col min="13825" max="13825" width="6.109375" style="27" customWidth="1"/>
    <col min="13826" max="13828" width="8.109375" style="27" customWidth="1"/>
    <col min="13829" max="13829" width="9.109375" style="27"/>
    <col min="13830" max="13833" width="10.5546875" style="27" bestFit="1" customWidth="1"/>
    <col min="13834" max="13837" width="10.88671875" style="27" customWidth="1"/>
    <col min="13838" max="14069" width="9.109375" style="27"/>
    <col min="14070" max="14071" width="1.109375" style="27" customWidth="1"/>
    <col min="14072" max="14072" width="36.33203125" style="27" customWidth="1"/>
    <col min="14073" max="14073" width="9" style="27" customWidth="1"/>
    <col min="14074" max="14074" width="0" style="27" hidden="1" customWidth="1"/>
    <col min="14075" max="14075" width="19.88671875" style="27" bestFit="1" customWidth="1"/>
    <col min="14076" max="14076" width="7.88671875" style="27" customWidth="1"/>
    <col min="14077" max="14077" width="5.88671875" style="27" customWidth="1"/>
    <col min="14078" max="14078" width="7.109375" style="27" customWidth="1"/>
    <col min="14079" max="14079" width="8" style="27" customWidth="1"/>
    <col min="14080" max="14080" width="9.109375" style="27"/>
    <col min="14081" max="14081" width="6.109375" style="27" customWidth="1"/>
    <col min="14082" max="14084" width="8.109375" style="27" customWidth="1"/>
    <col min="14085" max="14085" width="9.109375" style="27"/>
    <col min="14086" max="14089" width="10.5546875" style="27" bestFit="1" customWidth="1"/>
    <col min="14090" max="14093" width="10.88671875" style="27" customWidth="1"/>
    <col min="14094" max="14325" width="9.109375" style="27"/>
    <col min="14326" max="14327" width="1.109375" style="27" customWidth="1"/>
    <col min="14328" max="14328" width="36.33203125" style="27" customWidth="1"/>
    <col min="14329" max="14329" width="9" style="27" customWidth="1"/>
    <col min="14330" max="14330" width="0" style="27" hidden="1" customWidth="1"/>
    <col min="14331" max="14331" width="19.88671875" style="27" bestFit="1" customWidth="1"/>
    <col min="14332" max="14332" width="7.88671875" style="27" customWidth="1"/>
    <col min="14333" max="14333" width="5.88671875" style="27" customWidth="1"/>
    <col min="14334" max="14334" width="7.109375" style="27" customWidth="1"/>
    <col min="14335" max="14335" width="8" style="27" customWidth="1"/>
    <col min="14336" max="14336" width="9.109375" style="27"/>
    <col min="14337" max="14337" width="6.109375" style="27" customWidth="1"/>
    <col min="14338" max="14340" width="8.109375" style="27" customWidth="1"/>
    <col min="14341" max="14341" width="9.109375" style="27"/>
    <col min="14342" max="14345" width="10.5546875" style="27" bestFit="1" customWidth="1"/>
    <col min="14346" max="14349" width="10.88671875" style="27" customWidth="1"/>
    <col min="14350" max="14581" width="9.109375" style="27"/>
    <col min="14582" max="14583" width="1.109375" style="27" customWidth="1"/>
    <col min="14584" max="14584" width="36.33203125" style="27" customWidth="1"/>
    <col min="14585" max="14585" width="9" style="27" customWidth="1"/>
    <col min="14586" max="14586" width="0" style="27" hidden="1" customWidth="1"/>
    <col min="14587" max="14587" width="19.88671875" style="27" bestFit="1" customWidth="1"/>
    <col min="14588" max="14588" width="7.88671875" style="27" customWidth="1"/>
    <col min="14589" max="14589" width="5.88671875" style="27" customWidth="1"/>
    <col min="14590" max="14590" width="7.109375" style="27" customWidth="1"/>
    <col min="14591" max="14591" width="8" style="27" customWidth="1"/>
    <col min="14592" max="14592" width="9.109375" style="27"/>
    <col min="14593" max="14593" width="6.109375" style="27" customWidth="1"/>
    <col min="14594" max="14596" width="8.109375" style="27" customWidth="1"/>
    <col min="14597" max="14597" width="9.109375" style="27"/>
    <col min="14598" max="14601" width="10.5546875" style="27" bestFit="1" customWidth="1"/>
    <col min="14602" max="14605" width="10.88671875" style="27" customWidth="1"/>
    <col min="14606" max="14837" width="9.109375" style="27"/>
    <col min="14838" max="14839" width="1.109375" style="27" customWidth="1"/>
    <col min="14840" max="14840" width="36.33203125" style="27" customWidth="1"/>
    <col min="14841" max="14841" width="9" style="27" customWidth="1"/>
    <col min="14842" max="14842" width="0" style="27" hidden="1" customWidth="1"/>
    <col min="14843" max="14843" width="19.88671875" style="27" bestFit="1" customWidth="1"/>
    <col min="14844" max="14844" width="7.88671875" style="27" customWidth="1"/>
    <col min="14845" max="14845" width="5.88671875" style="27" customWidth="1"/>
    <col min="14846" max="14846" width="7.109375" style="27" customWidth="1"/>
    <col min="14847" max="14847" width="8" style="27" customWidth="1"/>
    <col min="14848" max="14848" width="9.109375" style="27"/>
    <col min="14849" max="14849" width="6.109375" style="27" customWidth="1"/>
    <col min="14850" max="14852" width="8.109375" style="27" customWidth="1"/>
    <col min="14853" max="14853" width="9.109375" style="27"/>
    <col min="14854" max="14857" width="10.5546875" style="27" bestFit="1" customWidth="1"/>
    <col min="14858" max="14861" width="10.88671875" style="27" customWidth="1"/>
    <col min="14862" max="15093" width="9.109375" style="27"/>
    <col min="15094" max="15095" width="1.109375" style="27" customWidth="1"/>
    <col min="15096" max="15096" width="36.33203125" style="27" customWidth="1"/>
    <col min="15097" max="15097" width="9" style="27" customWidth="1"/>
    <col min="15098" max="15098" width="0" style="27" hidden="1" customWidth="1"/>
    <col min="15099" max="15099" width="19.88671875" style="27" bestFit="1" customWidth="1"/>
    <col min="15100" max="15100" width="7.88671875" style="27" customWidth="1"/>
    <col min="15101" max="15101" width="5.88671875" style="27" customWidth="1"/>
    <col min="15102" max="15102" width="7.109375" style="27" customWidth="1"/>
    <col min="15103" max="15103" width="8" style="27" customWidth="1"/>
    <col min="15104" max="15104" width="9.109375" style="27"/>
    <col min="15105" max="15105" width="6.109375" style="27" customWidth="1"/>
    <col min="15106" max="15108" width="8.109375" style="27" customWidth="1"/>
    <col min="15109" max="15109" width="9.109375" style="27"/>
    <col min="15110" max="15113" width="10.5546875" style="27" bestFit="1" customWidth="1"/>
    <col min="15114" max="15117" width="10.88671875" style="27" customWidth="1"/>
    <col min="15118" max="15349" width="9.109375" style="27"/>
    <col min="15350" max="15351" width="1.109375" style="27" customWidth="1"/>
    <col min="15352" max="15352" width="36.33203125" style="27" customWidth="1"/>
    <col min="15353" max="15353" width="9" style="27" customWidth="1"/>
    <col min="15354" max="15354" width="0" style="27" hidden="1" customWidth="1"/>
    <col min="15355" max="15355" width="19.88671875" style="27" bestFit="1" customWidth="1"/>
    <col min="15356" max="15356" width="7.88671875" style="27" customWidth="1"/>
    <col min="15357" max="15357" width="5.88671875" style="27" customWidth="1"/>
    <col min="15358" max="15358" width="7.109375" style="27" customWidth="1"/>
    <col min="15359" max="15359" width="8" style="27" customWidth="1"/>
    <col min="15360" max="15360" width="9.109375" style="27"/>
    <col min="15361" max="15361" width="6.109375" style="27" customWidth="1"/>
    <col min="15362" max="15364" width="8.109375" style="27" customWidth="1"/>
    <col min="15365" max="15365" width="9.109375" style="27"/>
    <col min="15366" max="15369" width="10.5546875" style="27" bestFit="1" customWidth="1"/>
    <col min="15370" max="15373" width="10.88671875" style="27" customWidth="1"/>
    <col min="15374" max="15605" width="9.109375" style="27"/>
    <col min="15606" max="15607" width="1.109375" style="27" customWidth="1"/>
    <col min="15608" max="15608" width="36.33203125" style="27" customWidth="1"/>
    <col min="15609" max="15609" width="9" style="27" customWidth="1"/>
    <col min="15610" max="15610" width="0" style="27" hidden="1" customWidth="1"/>
    <col min="15611" max="15611" width="19.88671875" style="27" bestFit="1" customWidth="1"/>
    <col min="15612" max="15612" width="7.88671875" style="27" customWidth="1"/>
    <col min="15613" max="15613" width="5.88671875" style="27" customWidth="1"/>
    <col min="15614" max="15614" width="7.109375" style="27" customWidth="1"/>
    <col min="15615" max="15615" width="8" style="27" customWidth="1"/>
    <col min="15616" max="15616" width="9.109375" style="27"/>
    <col min="15617" max="15617" width="6.109375" style="27" customWidth="1"/>
    <col min="15618" max="15620" width="8.109375" style="27" customWidth="1"/>
    <col min="15621" max="15621" width="9.109375" style="27"/>
    <col min="15622" max="15625" width="10.5546875" style="27" bestFit="1" customWidth="1"/>
    <col min="15626" max="15629" width="10.88671875" style="27" customWidth="1"/>
    <col min="15630" max="15861" width="9.109375" style="27"/>
    <col min="15862" max="15863" width="1.109375" style="27" customWidth="1"/>
    <col min="15864" max="15864" width="36.33203125" style="27" customWidth="1"/>
    <col min="15865" max="15865" width="9" style="27" customWidth="1"/>
    <col min="15866" max="15866" width="0" style="27" hidden="1" customWidth="1"/>
    <col min="15867" max="15867" width="19.88671875" style="27" bestFit="1" customWidth="1"/>
    <col min="15868" max="15868" width="7.88671875" style="27" customWidth="1"/>
    <col min="15869" max="15869" width="5.88671875" style="27" customWidth="1"/>
    <col min="15870" max="15870" width="7.109375" style="27" customWidth="1"/>
    <col min="15871" max="15871" width="8" style="27" customWidth="1"/>
    <col min="15872" max="15872" width="9.109375" style="27"/>
    <col min="15873" max="15873" width="6.109375" style="27" customWidth="1"/>
    <col min="15874" max="15876" width="8.109375" style="27" customWidth="1"/>
    <col min="15877" max="15877" width="9.109375" style="27"/>
    <col min="15878" max="15881" width="10.5546875" style="27" bestFit="1" customWidth="1"/>
    <col min="15882" max="15885" width="10.88671875" style="27" customWidth="1"/>
    <col min="15886" max="16117" width="9.109375" style="27"/>
    <col min="16118" max="16119" width="1.109375" style="27" customWidth="1"/>
    <col min="16120" max="16120" width="36.33203125" style="27" customWidth="1"/>
    <col min="16121" max="16121" width="9" style="27" customWidth="1"/>
    <col min="16122" max="16122" width="0" style="27" hidden="1" customWidth="1"/>
    <col min="16123" max="16123" width="19.88671875" style="27" bestFit="1" customWidth="1"/>
    <col min="16124" max="16124" width="7.88671875" style="27" customWidth="1"/>
    <col min="16125" max="16125" width="5.88671875" style="27" customWidth="1"/>
    <col min="16126" max="16126" width="7.109375" style="27" customWidth="1"/>
    <col min="16127" max="16127" width="8" style="27" customWidth="1"/>
    <col min="16128" max="16128" width="9.109375" style="27"/>
    <col min="16129" max="16129" width="6.109375" style="27" customWidth="1"/>
    <col min="16130" max="16132" width="8.109375" style="27" customWidth="1"/>
    <col min="16133" max="16133" width="9.109375" style="27"/>
    <col min="16134" max="16137" width="10.5546875" style="27" bestFit="1" customWidth="1"/>
    <col min="16138" max="16141" width="10.88671875" style="27" customWidth="1"/>
    <col min="16142" max="16384" width="9.109375" style="27"/>
  </cols>
  <sheetData>
    <row r="1" spans="2:30" x14ac:dyDescent="0.25">
      <c r="B1" s="27">
        <v>1</v>
      </c>
      <c r="D1" s="27">
        <v>1</v>
      </c>
      <c r="E1" s="27">
        <f t="shared" ref="E1:AD1" si="0">D1+1</f>
        <v>2</v>
      </c>
      <c r="F1" s="27">
        <f t="shared" si="0"/>
        <v>3</v>
      </c>
      <c r="G1" s="27">
        <f t="shared" si="0"/>
        <v>4</v>
      </c>
      <c r="H1" s="27">
        <f t="shared" si="0"/>
        <v>5</v>
      </c>
      <c r="I1" s="27">
        <f t="shared" si="0"/>
        <v>6</v>
      </c>
      <c r="J1" s="27">
        <f t="shared" si="0"/>
        <v>7</v>
      </c>
      <c r="K1" s="27">
        <f t="shared" si="0"/>
        <v>8</v>
      </c>
      <c r="L1" s="27">
        <f t="shared" si="0"/>
        <v>9</v>
      </c>
      <c r="M1" s="27">
        <f t="shared" si="0"/>
        <v>10</v>
      </c>
      <c r="N1" s="27">
        <f t="shared" si="0"/>
        <v>11</v>
      </c>
      <c r="O1" s="27">
        <f t="shared" si="0"/>
        <v>12</v>
      </c>
      <c r="P1" s="27">
        <f t="shared" si="0"/>
        <v>13</v>
      </c>
      <c r="Q1" s="27">
        <f t="shared" si="0"/>
        <v>14</v>
      </c>
      <c r="R1" s="27">
        <v>15</v>
      </c>
      <c r="S1" s="27">
        <f t="shared" si="0"/>
        <v>16</v>
      </c>
      <c r="T1" s="27">
        <f t="shared" si="0"/>
        <v>17</v>
      </c>
      <c r="U1" s="27">
        <f t="shared" si="0"/>
        <v>18</v>
      </c>
      <c r="V1" s="27">
        <f t="shared" si="0"/>
        <v>19</v>
      </c>
      <c r="W1" s="27">
        <f t="shared" si="0"/>
        <v>20</v>
      </c>
      <c r="X1" s="27">
        <f t="shared" si="0"/>
        <v>21</v>
      </c>
      <c r="Y1" s="27">
        <f t="shared" si="0"/>
        <v>22</v>
      </c>
      <c r="Z1" s="27">
        <f t="shared" si="0"/>
        <v>23</v>
      </c>
      <c r="AA1" s="27">
        <f t="shared" si="0"/>
        <v>24</v>
      </c>
      <c r="AB1" s="27">
        <f t="shared" si="0"/>
        <v>25</v>
      </c>
      <c r="AC1" s="27">
        <f t="shared" si="0"/>
        <v>26</v>
      </c>
      <c r="AD1" s="27">
        <f t="shared" si="0"/>
        <v>27</v>
      </c>
    </row>
    <row r="2" spans="2:30" ht="21" thickBot="1" x14ac:dyDescent="0.4"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T2" s="67"/>
      <c r="U2" s="67"/>
      <c r="V2" s="67"/>
    </row>
    <row r="3" spans="2:30" s="28" customFormat="1" ht="69.75" customHeight="1" thickBot="1" x14ac:dyDescent="0.3">
      <c r="B3" s="310" t="s">
        <v>0</v>
      </c>
      <c r="C3" s="311"/>
      <c r="D3" s="311"/>
      <c r="E3" s="95" t="s">
        <v>1</v>
      </c>
      <c r="F3" s="96" t="s">
        <v>176</v>
      </c>
      <c r="G3" s="96" t="s">
        <v>2</v>
      </c>
      <c r="H3" s="97" t="s">
        <v>152</v>
      </c>
      <c r="I3" s="98" t="s">
        <v>153</v>
      </c>
      <c r="J3" s="96" t="s">
        <v>154</v>
      </c>
      <c r="K3" s="97" t="s">
        <v>155</v>
      </c>
      <c r="L3" s="97" t="s">
        <v>177</v>
      </c>
      <c r="M3" s="97" t="s">
        <v>178</v>
      </c>
      <c r="N3" s="97" t="s">
        <v>179</v>
      </c>
      <c r="O3" s="98" t="s">
        <v>180</v>
      </c>
      <c r="P3" s="97" t="s">
        <v>181</v>
      </c>
      <c r="Q3" s="97" t="s">
        <v>159</v>
      </c>
      <c r="R3" s="99" t="s">
        <v>182</v>
      </c>
      <c r="T3" s="217" t="s">
        <v>291</v>
      </c>
      <c r="U3" s="77" t="s">
        <v>292</v>
      </c>
      <c r="V3" s="218" t="s">
        <v>293</v>
      </c>
      <c r="W3"/>
      <c r="X3" s="77" t="s">
        <v>294</v>
      </c>
      <c r="Y3" s="77" t="s">
        <v>295</v>
      </c>
      <c r="Z3" s="77" t="s">
        <v>296</v>
      </c>
      <c r="AA3"/>
      <c r="AB3" s="77" t="s">
        <v>288</v>
      </c>
      <c r="AC3" s="77" t="s">
        <v>289</v>
      </c>
      <c r="AD3" s="77" t="s">
        <v>290</v>
      </c>
    </row>
    <row r="4" spans="2:30" s="28" customFormat="1" ht="15" hidden="1" customHeight="1" thickTop="1" x14ac:dyDescent="0.25">
      <c r="B4" s="100"/>
      <c r="C4" s="101"/>
      <c r="D4" s="101"/>
      <c r="E4" s="102"/>
      <c r="F4" s="103"/>
      <c r="G4" s="103"/>
      <c r="H4" s="104"/>
      <c r="I4" s="105"/>
      <c r="J4" s="103"/>
      <c r="K4" s="104"/>
      <c r="L4" s="104"/>
      <c r="M4" s="104"/>
      <c r="N4" s="104"/>
      <c r="O4" s="105"/>
      <c r="P4" s="106"/>
      <c r="Q4" s="104">
        <v>5</v>
      </c>
      <c r="R4" s="107"/>
      <c r="T4" s="74"/>
      <c r="U4" s="219"/>
      <c r="V4" s="75"/>
      <c r="W4"/>
      <c r="AA4"/>
    </row>
    <row r="5" spans="2:30" s="28" customFormat="1" ht="15" hidden="1" customHeight="1" thickBot="1" x14ac:dyDescent="0.3">
      <c r="B5" s="108"/>
      <c r="C5" s="109"/>
      <c r="D5" s="109"/>
      <c r="E5" s="110"/>
      <c r="F5" s="111"/>
      <c r="G5" s="111"/>
      <c r="H5" s="112"/>
      <c r="I5" s="113"/>
      <c r="J5" s="111"/>
      <c r="K5" s="112"/>
      <c r="L5" s="112"/>
      <c r="M5" s="112"/>
      <c r="N5" s="112"/>
      <c r="O5" s="113"/>
      <c r="P5" s="114"/>
      <c r="Q5" s="115"/>
      <c r="R5" s="116"/>
      <c r="T5" s="76"/>
      <c r="U5" s="220"/>
      <c r="V5" s="67"/>
      <c r="W5"/>
      <c r="AA5"/>
    </row>
    <row r="6" spans="2:30" ht="14.4" thickTop="1" thickBot="1" x14ac:dyDescent="0.3">
      <c r="B6" s="117"/>
      <c r="C6" s="118"/>
      <c r="D6" s="117" t="s">
        <v>3</v>
      </c>
      <c r="E6" s="119"/>
      <c r="F6" s="69"/>
      <c r="G6" s="120"/>
      <c r="H6" s="121"/>
      <c r="I6" s="122"/>
      <c r="J6" s="123"/>
      <c r="K6" s="124"/>
      <c r="L6" s="124"/>
      <c r="M6" s="125"/>
      <c r="N6" s="125"/>
      <c r="O6" s="122"/>
      <c r="P6" s="126"/>
      <c r="Q6" s="127"/>
      <c r="R6" s="128"/>
      <c r="T6" s="215">
        <v>1152</v>
      </c>
      <c r="U6" s="221">
        <v>656</v>
      </c>
      <c r="V6" s="216">
        <v>644</v>
      </c>
      <c r="X6" s="255"/>
      <c r="Y6" s="256"/>
      <c r="Z6" s="257"/>
      <c r="AB6" s="258"/>
      <c r="AC6" s="259"/>
      <c r="AD6" s="260"/>
    </row>
    <row r="7" spans="2:30" ht="13.8" thickBot="1" x14ac:dyDescent="0.3">
      <c r="B7" s="129"/>
      <c r="C7" s="130"/>
      <c r="D7" s="131" t="s">
        <v>183</v>
      </c>
      <c r="E7" s="132" t="s">
        <v>4</v>
      </c>
      <c r="F7" s="133" t="s">
        <v>184</v>
      </c>
      <c r="G7" s="134" t="s">
        <v>8</v>
      </c>
      <c r="H7" s="135">
        <v>1.87</v>
      </c>
      <c r="I7" s="136"/>
      <c r="J7" s="137"/>
      <c r="K7" s="138">
        <f>ROUND(H7*(1-I7),2)</f>
        <v>1.87</v>
      </c>
      <c r="L7" s="138">
        <v>14.65</v>
      </c>
      <c r="M7" s="139">
        <v>10.02</v>
      </c>
      <c r="N7" s="139">
        <v>14.65</v>
      </c>
      <c r="O7" s="136">
        <v>0.5</v>
      </c>
      <c r="P7" s="140">
        <f>ROUND(N7*O7,2)</f>
        <v>7.33</v>
      </c>
      <c r="Q7" s="138">
        <f>MIN($Q4,P7)</f>
        <v>5</v>
      </c>
      <c r="R7" s="141">
        <v>9.35</v>
      </c>
      <c r="T7" s="243">
        <f>ROUNDDOWN($R7*T$6,2)</f>
        <v>10771.2</v>
      </c>
      <c r="U7" s="244">
        <f>ROUNDDOWN($R7*U$6,2)</f>
        <v>6133.6</v>
      </c>
      <c r="V7" s="245">
        <f>ROUNDDOWN($R7*V$6,2)</f>
        <v>6021.4</v>
      </c>
      <c r="X7" s="243">
        <f>T7*(AB7)</f>
        <v>8078.4000000000005</v>
      </c>
      <c r="Y7" s="244">
        <f>U7*(AC7)</f>
        <v>4600.2000000000007</v>
      </c>
      <c r="Z7" s="245">
        <f>V7*(AD7)</f>
        <v>4516.0499999999993</v>
      </c>
      <c r="AB7" s="252">
        <v>0.75</v>
      </c>
      <c r="AC7" s="253">
        <v>0.75</v>
      </c>
      <c r="AD7" s="254">
        <v>0.75</v>
      </c>
    </row>
    <row r="8" spans="2:30" x14ac:dyDescent="0.25">
      <c r="B8" s="142"/>
      <c r="C8" s="143"/>
      <c r="D8" s="142" t="s">
        <v>5</v>
      </c>
      <c r="E8" s="119"/>
      <c r="F8" s="69"/>
      <c r="G8" s="120"/>
      <c r="H8" s="121"/>
      <c r="I8" s="122"/>
      <c r="J8" s="123"/>
      <c r="K8" s="124"/>
      <c r="L8" s="124"/>
      <c r="M8" s="125"/>
      <c r="N8" s="125"/>
      <c r="O8" s="122"/>
      <c r="P8" s="126"/>
      <c r="Q8" s="124"/>
      <c r="R8" s="145"/>
      <c r="T8" s="234"/>
      <c r="U8" s="235"/>
      <c r="V8" s="236"/>
      <c r="X8" s="234"/>
      <c r="Y8" s="235"/>
      <c r="Z8" s="236"/>
      <c r="AB8" s="222"/>
      <c r="AC8" s="223"/>
      <c r="AD8" s="224"/>
    </row>
    <row r="9" spans="2:30" x14ac:dyDescent="0.25">
      <c r="B9" s="146"/>
      <c r="C9" s="143"/>
      <c r="D9" s="144" t="s">
        <v>6</v>
      </c>
      <c r="E9" s="119" t="s">
        <v>7</v>
      </c>
      <c r="F9" s="69" t="s">
        <v>185</v>
      </c>
      <c r="G9" s="120" t="s">
        <v>8</v>
      </c>
      <c r="H9" s="121">
        <v>0.65</v>
      </c>
      <c r="I9" s="122"/>
      <c r="J9" s="123"/>
      <c r="K9" s="124">
        <f>ROUND(H9*(1-I9),2)</f>
        <v>0.65</v>
      </c>
      <c r="L9" s="124">
        <v>14.65</v>
      </c>
      <c r="M9" s="125">
        <v>10.02</v>
      </c>
      <c r="N9" s="125">
        <v>14.65</v>
      </c>
      <c r="O9" s="122">
        <v>0.5</v>
      </c>
      <c r="P9" s="126">
        <f t="shared" ref="P9:P57" si="1">ROUND(N9*O9,2)</f>
        <v>7.33</v>
      </c>
      <c r="Q9" s="147">
        <f>MIN($Q$4,P9)</f>
        <v>5</v>
      </c>
      <c r="R9" s="148">
        <v>3.25</v>
      </c>
      <c r="T9" s="237">
        <f t="shared" ref="T9:V12" si="2">ROUNDDOWN($R9*T$6,2)</f>
        <v>3744</v>
      </c>
      <c r="U9" s="238">
        <f t="shared" si="2"/>
        <v>2132</v>
      </c>
      <c r="V9" s="239">
        <f t="shared" si="2"/>
        <v>2093</v>
      </c>
      <c r="X9" s="237">
        <f>T9*(AB9)</f>
        <v>2808</v>
      </c>
      <c r="Y9" s="238">
        <f t="shared" ref="Y9:Y70" si="3">U9*(AC9)</f>
        <v>1599</v>
      </c>
      <c r="Z9" s="239">
        <f t="shared" ref="Z9:Z70" si="4">V9*(AD9)</f>
        <v>1569.75</v>
      </c>
      <c r="AB9" s="225">
        <v>0.75</v>
      </c>
      <c r="AC9" s="226">
        <v>0.75</v>
      </c>
      <c r="AD9" s="227">
        <v>0.75</v>
      </c>
    </row>
    <row r="10" spans="2:30" x14ac:dyDescent="0.25">
      <c r="B10" s="149"/>
      <c r="C10" s="150"/>
      <c r="D10" s="151" t="s">
        <v>9</v>
      </c>
      <c r="E10" s="152" t="s">
        <v>186</v>
      </c>
      <c r="F10" s="70" t="s">
        <v>187</v>
      </c>
      <c r="G10" s="153" t="s">
        <v>8</v>
      </c>
      <c r="H10" s="154">
        <v>0.34</v>
      </c>
      <c r="I10" s="155"/>
      <c r="J10" s="156"/>
      <c r="K10" s="147">
        <f>ROUND(H10*(1-I10),2)</f>
        <v>0.34</v>
      </c>
      <c r="L10" s="147">
        <v>14.65</v>
      </c>
      <c r="M10" s="157">
        <v>10.02</v>
      </c>
      <c r="N10" s="157">
        <v>14.65</v>
      </c>
      <c r="O10" s="155">
        <v>0.5</v>
      </c>
      <c r="P10" s="158">
        <f t="shared" si="1"/>
        <v>7.33</v>
      </c>
      <c r="Q10" s="147">
        <f>MIN($Q$4,P10)</f>
        <v>5</v>
      </c>
      <c r="R10" s="148">
        <v>1.7</v>
      </c>
      <c r="T10" s="237">
        <f t="shared" si="2"/>
        <v>1958.4</v>
      </c>
      <c r="U10" s="238">
        <f t="shared" si="2"/>
        <v>1115.2</v>
      </c>
      <c r="V10" s="239">
        <f t="shared" si="2"/>
        <v>1094.8</v>
      </c>
      <c r="X10" s="237">
        <f t="shared" ref="X10:X70" si="5">T10*(AB10)</f>
        <v>1468.8000000000002</v>
      </c>
      <c r="Y10" s="238">
        <f t="shared" si="3"/>
        <v>836.40000000000009</v>
      </c>
      <c r="Z10" s="239">
        <f t="shared" si="4"/>
        <v>821.09999999999991</v>
      </c>
      <c r="AB10" s="225">
        <v>0.75</v>
      </c>
      <c r="AC10" s="226">
        <v>0.75</v>
      </c>
      <c r="AD10" s="227">
        <v>0.75</v>
      </c>
    </row>
    <row r="11" spans="2:30" x14ac:dyDescent="0.25">
      <c r="B11" s="149"/>
      <c r="C11" s="150"/>
      <c r="D11" s="151" t="s">
        <v>10</v>
      </c>
      <c r="E11" s="152" t="s">
        <v>11</v>
      </c>
      <c r="F11" s="70" t="s">
        <v>188</v>
      </c>
      <c r="G11" s="153" t="s">
        <v>8</v>
      </c>
      <c r="H11" s="154">
        <v>0.18</v>
      </c>
      <c r="I11" s="155"/>
      <c r="J11" s="156"/>
      <c r="K11" s="147">
        <f>ROUND(H11*(1-I11),2)</f>
        <v>0.18</v>
      </c>
      <c r="L11" s="147">
        <v>14.65</v>
      </c>
      <c r="M11" s="157">
        <v>10.83</v>
      </c>
      <c r="N11" s="157">
        <v>14.65</v>
      </c>
      <c r="O11" s="155">
        <v>0.5</v>
      </c>
      <c r="P11" s="158">
        <f t="shared" si="1"/>
        <v>7.33</v>
      </c>
      <c r="Q11" s="147">
        <f>MIN($Q$4,P11)</f>
        <v>5</v>
      </c>
      <c r="R11" s="148">
        <v>0.9</v>
      </c>
      <c r="T11" s="237">
        <f t="shared" si="2"/>
        <v>1036.8</v>
      </c>
      <c r="U11" s="238">
        <f t="shared" si="2"/>
        <v>590.4</v>
      </c>
      <c r="V11" s="239">
        <f t="shared" si="2"/>
        <v>579.6</v>
      </c>
      <c r="X11" s="237">
        <f t="shared" si="5"/>
        <v>777.59999999999991</v>
      </c>
      <c r="Y11" s="238">
        <f t="shared" si="3"/>
        <v>442.79999999999995</v>
      </c>
      <c r="Z11" s="239">
        <f t="shared" si="4"/>
        <v>434.70000000000005</v>
      </c>
      <c r="AB11" s="225">
        <v>0.75</v>
      </c>
      <c r="AC11" s="226">
        <v>0.75</v>
      </c>
      <c r="AD11" s="227">
        <v>0.75</v>
      </c>
    </row>
    <row r="12" spans="2:30" ht="13.8" thickBot="1" x14ac:dyDescent="0.3">
      <c r="B12" s="129"/>
      <c r="C12" s="130"/>
      <c r="D12" s="131" t="s">
        <v>12</v>
      </c>
      <c r="E12" s="132" t="s">
        <v>13</v>
      </c>
      <c r="F12" s="133" t="s">
        <v>189</v>
      </c>
      <c r="G12" s="134" t="s">
        <v>8</v>
      </c>
      <c r="H12" s="135">
        <v>0.15</v>
      </c>
      <c r="I12" s="136"/>
      <c r="J12" s="137"/>
      <c r="K12" s="138">
        <f>ROUND(H12*(1-I12),2)</f>
        <v>0.15</v>
      </c>
      <c r="L12" s="138">
        <v>14.65</v>
      </c>
      <c r="M12" s="139">
        <v>10.83</v>
      </c>
      <c r="N12" s="139">
        <v>14.65</v>
      </c>
      <c r="O12" s="136">
        <v>0.5</v>
      </c>
      <c r="P12" s="140">
        <f t="shared" si="1"/>
        <v>7.33</v>
      </c>
      <c r="Q12" s="138">
        <f>MIN($Q$4,P12)</f>
        <v>5</v>
      </c>
      <c r="R12" s="141">
        <v>0.75</v>
      </c>
      <c r="T12" s="240">
        <f t="shared" si="2"/>
        <v>864</v>
      </c>
      <c r="U12" s="241">
        <f t="shared" si="2"/>
        <v>492</v>
      </c>
      <c r="V12" s="242">
        <f t="shared" si="2"/>
        <v>483</v>
      </c>
      <c r="X12" s="240">
        <f t="shared" si="5"/>
        <v>648</v>
      </c>
      <c r="Y12" s="241">
        <f t="shared" si="3"/>
        <v>369</v>
      </c>
      <c r="Z12" s="242">
        <f t="shared" si="4"/>
        <v>362.25</v>
      </c>
      <c r="AB12" s="228">
        <v>0.75</v>
      </c>
      <c r="AC12" s="229">
        <v>0.75</v>
      </c>
      <c r="AD12" s="230">
        <v>0.75</v>
      </c>
    </row>
    <row r="13" spans="2:30" x14ac:dyDescent="0.25">
      <c r="B13" s="142"/>
      <c r="C13" s="143"/>
      <c r="D13" s="142" t="s">
        <v>14</v>
      </c>
      <c r="E13" s="119"/>
      <c r="F13" s="69"/>
      <c r="G13" s="120"/>
      <c r="H13" s="121"/>
      <c r="I13" s="122"/>
      <c r="J13" s="123"/>
      <c r="K13" s="124"/>
      <c r="L13" s="124"/>
      <c r="M13" s="125"/>
      <c r="N13" s="125"/>
      <c r="O13" s="122"/>
      <c r="P13" s="126"/>
      <c r="Q13" s="124"/>
      <c r="R13" s="145"/>
      <c r="T13" s="246"/>
      <c r="U13" s="247"/>
      <c r="V13" s="248"/>
      <c r="X13" s="246"/>
      <c r="Y13" s="247"/>
      <c r="Z13" s="248"/>
      <c r="AB13" s="222"/>
      <c r="AC13" s="223"/>
      <c r="AD13" s="224"/>
    </row>
    <row r="14" spans="2:30" x14ac:dyDescent="0.25">
      <c r="B14" s="146"/>
      <c r="C14" s="143"/>
      <c r="D14" s="144" t="s">
        <v>15</v>
      </c>
      <c r="E14" s="119" t="s">
        <v>16</v>
      </c>
      <c r="F14" s="69" t="s">
        <v>190</v>
      </c>
      <c r="G14" s="120" t="s">
        <v>191</v>
      </c>
      <c r="H14" s="121">
        <v>0.94</v>
      </c>
      <c r="I14" s="122"/>
      <c r="J14" s="123"/>
      <c r="K14" s="124">
        <f t="shared" ref="K14:K22" si="6">ROUND(H14*(1-I14),2)</f>
        <v>0.94</v>
      </c>
      <c r="L14" s="124">
        <v>9.7899999999999991</v>
      </c>
      <c r="M14" s="125">
        <v>17.21</v>
      </c>
      <c r="N14" s="125">
        <v>9.7899999999999991</v>
      </c>
      <c r="O14" s="122">
        <v>0.5</v>
      </c>
      <c r="P14" s="126">
        <f t="shared" si="1"/>
        <v>4.9000000000000004</v>
      </c>
      <c r="Q14" s="147">
        <f>MIN($Q$4,P14)</f>
        <v>4.9000000000000004</v>
      </c>
      <c r="R14" s="148">
        <v>4.6100000000000003</v>
      </c>
      <c r="T14" s="237">
        <f t="shared" ref="T14:V22" si="7">ROUNDDOWN($R14*T$6,2)</f>
        <v>5310.72</v>
      </c>
      <c r="U14" s="238">
        <f t="shared" si="7"/>
        <v>3024.16</v>
      </c>
      <c r="V14" s="239">
        <f t="shared" si="7"/>
        <v>2968.84</v>
      </c>
      <c r="X14" s="237">
        <f t="shared" si="5"/>
        <v>5310.72</v>
      </c>
      <c r="Y14" s="238">
        <f t="shared" si="3"/>
        <v>3024.16</v>
      </c>
      <c r="Z14" s="239">
        <f t="shared" si="4"/>
        <v>2968.84</v>
      </c>
      <c r="AB14" s="225">
        <v>1</v>
      </c>
      <c r="AC14" s="226">
        <v>1</v>
      </c>
      <c r="AD14" s="227">
        <v>1</v>
      </c>
    </row>
    <row r="15" spans="2:30" x14ac:dyDescent="0.25">
      <c r="B15" s="149"/>
      <c r="C15" s="150"/>
      <c r="D15" s="151" t="s">
        <v>192</v>
      </c>
      <c r="E15" s="152" t="s">
        <v>193</v>
      </c>
      <c r="F15" s="70" t="s">
        <v>194</v>
      </c>
      <c r="G15" s="153" t="s">
        <v>191</v>
      </c>
      <c r="H15" s="154">
        <v>0.56999999999999995</v>
      </c>
      <c r="I15" s="155"/>
      <c r="J15" s="156"/>
      <c r="K15" s="147">
        <f t="shared" si="6"/>
        <v>0.56999999999999995</v>
      </c>
      <c r="L15" s="147">
        <v>9.7899999999999991</v>
      </c>
      <c r="M15" s="157">
        <v>17.21</v>
      </c>
      <c r="N15" s="157">
        <v>9.7899999999999991</v>
      </c>
      <c r="O15" s="155">
        <v>0.5</v>
      </c>
      <c r="P15" s="158">
        <f t="shared" si="1"/>
        <v>4.9000000000000004</v>
      </c>
      <c r="Q15" s="147">
        <f t="shared" ref="Q15:Q22" si="8">MIN($Q$4,P15)</f>
        <v>4.9000000000000004</v>
      </c>
      <c r="R15" s="148">
        <v>2.79</v>
      </c>
      <c r="T15" s="237">
        <f t="shared" si="7"/>
        <v>3214.08</v>
      </c>
      <c r="U15" s="238">
        <f t="shared" si="7"/>
        <v>1830.24</v>
      </c>
      <c r="V15" s="239">
        <f t="shared" si="7"/>
        <v>1796.76</v>
      </c>
      <c r="X15" s="237">
        <f t="shared" si="5"/>
        <v>3214.08</v>
      </c>
      <c r="Y15" s="238">
        <f t="shared" si="3"/>
        <v>1830.24</v>
      </c>
      <c r="Z15" s="239">
        <f t="shared" si="4"/>
        <v>1796.76</v>
      </c>
      <c r="AB15" s="225">
        <v>1</v>
      </c>
      <c r="AC15" s="226">
        <v>1</v>
      </c>
      <c r="AD15" s="227">
        <v>1</v>
      </c>
    </row>
    <row r="16" spans="2:30" x14ac:dyDescent="0.25">
      <c r="B16" s="149"/>
      <c r="C16" s="150"/>
      <c r="D16" s="151" t="s">
        <v>195</v>
      </c>
      <c r="E16" s="152" t="s">
        <v>17</v>
      </c>
      <c r="F16" s="70" t="s">
        <v>194</v>
      </c>
      <c r="G16" s="153" t="s">
        <v>191</v>
      </c>
      <c r="H16" s="154">
        <v>0.51</v>
      </c>
      <c r="I16" s="155"/>
      <c r="J16" s="156"/>
      <c r="K16" s="147">
        <f t="shared" si="6"/>
        <v>0.51</v>
      </c>
      <c r="L16" s="147">
        <v>9.7899999999999991</v>
      </c>
      <c r="M16" s="157">
        <v>17.21</v>
      </c>
      <c r="N16" s="157">
        <v>9.7899999999999991</v>
      </c>
      <c r="O16" s="155">
        <v>0.5</v>
      </c>
      <c r="P16" s="158">
        <f t="shared" si="1"/>
        <v>4.9000000000000004</v>
      </c>
      <c r="Q16" s="147">
        <f t="shared" si="8"/>
        <v>4.9000000000000004</v>
      </c>
      <c r="R16" s="148">
        <v>2.5</v>
      </c>
      <c r="T16" s="237">
        <f t="shared" si="7"/>
        <v>2880</v>
      </c>
      <c r="U16" s="238">
        <f t="shared" si="7"/>
        <v>1640</v>
      </c>
      <c r="V16" s="239">
        <f t="shared" si="7"/>
        <v>1610</v>
      </c>
      <c r="X16" s="237">
        <f t="shared" si="5"/>
        <v>2880</v>
      </c>
      <c r="Y16" s="238">
        <f t="shared" si="3"/>
        <v>1640</v>
      </c>
      <c r="Z16" s="239">
        <f t="shared" si="4"/>
        <v>1610</v>
      </c>
      <c r="AB16" s="225">
        <v>1</v>
      </c>
      <c r="AC16" s="226">
        <v>1</v>
      </c>
      <c r="AD16" s="227">
        <v>1</v>
      </c>
    </row>
    <row r="17" spans="2:30" x14ac:dyDescent="0.25">
      <c r="B17" s="149"/>
      <c r="C17" s="150"/>
      <c r="D17" s="151" t="s">
        <v>196</v>
      </c>
      <c r="E17" s="152" t="s">
        <v>160</v>
      </c>
      <c r="F17" s="70" t="s">
        <v>194</v>
      </c>
      <c r="G17" s="153" t="s">
        <v>191</v>
      </c>
      <c r="H17" s="154">
        <v>0.39</v>
      </c>
      <c r="I17" s="155"/>
      <c r="J17" s="156"/>
      <c r="K17" s="147">
        <f t="shared" si="6"/>
        <v>0.39</v>
      </c>
      <c r="L17" s="147">
        <v>9.7899999999999991</v>
      </c>
      <c r="M17" s="157">
        <v>17.21</v>
      </c>
      <c r="N17" s="157">
        <v>9.7899999999999991</v>
      </c>
      <c r="O17" s="155">
        <v>0.5</v>
      </c>
      <c r="P17" s="158">
        <f t="shared" si="1"/>
        <v>4.9000000000000004</v>
      </c>
      <c r="Q17" s="147">
        <f t="shared" si="8"/>
        <v>4.9000000000000004</v>
      </c>
      <c r="R17" s="148">
        <v>1.91</v>
      </c>
      <c r="T17" s="237">
        <f t="shared" si="7"/>
        <v>2200.3200000000002</v>
      </c>
      <c r="U17" s="238">
        <f t="shared" si="7"/>
        <v>1252.96</v>
      </c>
      <c r="V17" s="239">
        <f t="shared" si="7"/>
        <v>1230.04</v>
      </c>
      <c r="X17" s="237">
        <f t="shared" si="5"/>
        <v>2200.3200000000002</v>
      </c>
      <c r="Y17" s="238">
        <f t="shared" si="3"/>
        <v>1252.96</v>
      </c>
      <c r="Z17" s="239">
        <f t="shared" si="4"/>
        <v>1230.04</v>
      </c>
      <c r="AB17" s="225">
        <v>1</v>
      </c>
      <c r="AC17" s="226">
        <v>1</v>
      </c>
      <c r="AD17" s="227">
        <v>1</v>
      </c>
    </row>
    <row r="18" spans="2:30" x14ac:dyDescent="0.25">
      <c r="B18" s="149"/>
      <c r="C18" s="150"/>
      <c r="D18" s="151" t="s">
        <v>197</v>
      </c>
      <c r="E18" s="152" t="s">
        <v>161</v>
      </c>
      <c r="F18" s="70" t="s">
        <v>194</v>
      </c>
      <c r="G18" s="153" t="s">
        <v>191</v>
      </c>
      <c r="H18" s="154">
        <v>0.32</v>
      </c>
      <c r="I18" s="155"/>
      <c r="J18" s="156"/>
      <c r="K18" s="147">
        <f t="shared" si="6"/>
        <v>0.32</v>
      </c>
      <c r="L18" s="147">
        <v>9.7899999999999991</v>
      </c>
      <c r="M18" s="157">
        <v>17.21</v>
      </c>
      <c r="N18" s="157">
        <v>9.7899999999999991</v>
      </c>
      <c r="O18" s="155">
        <v>0.5</v>
      </c>
      <c r="P18" s="158">
        <f t="shared" si="1"/>
        <v>4.9000000000000004</v>
      </c>
      <c r="Q18" s="147">
        <f t="shared" si="8"/>
        <v>4.9000000000000004</v>
      </c>
      <c r="R18" s="148">
        <v>1.57</v>
      </c>
      <c r="T18" s="237">
        <f t="shared" si="7"/>
        <v>1808.64</v>
      </c>
      <c r="U18" s="238">
        <f t="shared" si="7"/>
        <v>1029.92</v>
      </c>
      <c r="V18" s="239">
        <f t="shared" si="7"/>
        <v>1011.08</v>
      </c>
      <c r="X18" s="237">
        <f t="shared" si="5"/>
        <v>1808.64</v>
      </c>
      <c r="Y18" s="238">
        <f t="shared" si="3"/>
        <v>1029.92</v>
      </c>
      <c r="Z18" s="239">
        <f t="shared" si="4"/>
        <v>1011.08</v>
      </c>
      <c r="AB18" s="225">
        <v>1</v>
      </c>
      <c r="AC18" s="226">
        <v>1</v>
      </c>
      <c r="AD18" s="227">
        <v>1</v>
      </c>
    </row>
    <row r="19" spans="2:30" x14ac:dyDescent="0.25">
      <c r="B19" s="149"/>
      <c r="C19" s="150"/>
      <c r="D19" s="151" t="s">
        <v>198</v>
      </c>
      <c r="E19" s="152" t="s">
        <v>199</v>
      </c>
      <c r="F19" s="70" t="s">
        <v>200</v>
      </c>
      <c r="G19" s="153" t="s">
        <v>191</v>
      </c>
      <c r="H19" s="154">
        <v>0.57999999999999996</v>
      </c>
      <c r="I19" s="155"/>
      <c r="J19" s="156"/>
      <c r="K19" s="147">
        <f t="shared" si="6"/>
        <v>0.57999999999999996</v>
      </c>
      <c r="L19" s="147">
        <v>9.7899999999999991</v>
      </c>
      <c r="M19" s="157">
        <v>17.21</v>
      </c>
      <c r="N19" s="157">
        <v>9.7899999999999991</v>
      </c>
      <c r="O19" s="155">
        <v>0.5</v>
      </c>
      <c r="P19" s="158">
        <f t="shared" si="1"/>
        <v>4.9000000000000004</v>
      </c>
      <c r="Q19" s="147">
        <f t="shared" si="8"/>
        <v>4.9000000000000004</v>
      </c>
      <c r="R19" s="148">
        <v>2.84</v>
      </c>
      <c r="T19" s="237">
        <f t="shared" si="7"/>
        <v>3271.68</v>
      </c>
      <c r="U19" s="238">
        <f t="shared" si="7"/>
        <v>1863.04</v>
      </c>
      <c r="V19" s="239">
        <f t="shared" si="7"/>
        <v>1828.96</v>
      </c>
      <c r="X19" s="237">
        <f t="shared" si="5"/>
        <v>3271.68</v>
      </c>
      <c r="Y19" s="238">
        <f t="shared" si="3"/>
        <v>1863.04</v>
      </c>
      <c r="Z19" s="239">
        <f t="shared" si="4"/>
        <v>1828.96</v>
      </c>
      <c r="AB19" s="225">
        <v>1</v>
      </c>
      <c r="AC19" s="226">
        <v>1</v>
      </c>
      <c r="AD19" s="227">
        <v>1</v>
      </c>
    </row>
    <row r="20" spans="2:30" x14ac:dyDescent="0.25">
      <c r="B20" s="159"/>
      <c r="C20" s="160"/>
      <c r="D20" s="161" t="s">
        <v>201</v>
      </c>
      <c r="E20" s="162" t="s">
        <v>130</v>
      </c>
      <c r="F20" s="163"/>
      <c r="G20" s="164" t="s">
        <v>191</v>
      </c>
      <c r="H20" s="165">
        <v>0.3</v>
      </c>
      <c r="I20" s="166"/>
      <c r="J20" s="167"/>
      <c r="K20" s="168">
        <f t="shared" si="6"/>
        <v>0.3</v>
      </c>
      <c r="L20" s="168">
        <v>9.7899999999999991</v>
      </c>
      <c r="M20" s="157">
        <v>17.21</v>
      </c>
      <c r="N20" s="157">
        <v>9.7899999999999991</v>
      </c>
      <c r="O20" s="155">
        <v>0.5</v>
      </c>
      <c r="P20" s="158">
        <f t="shared" si="1"/>
        <v>4.9000000000000004</v>
      </c>
      <c r="Q20" s="147">
        <f t="shared" si="8"/>
        <v>4.9000000000000004</v>
      </c>
      <c r="R20" s="148">
        <v>1.47</v>
      </c>
      <c r="T20" s="237">
        <f t="shared" si="7"/>
        <v>1693.44</v>
      </c>
      <c r="U20" s="238">
        <f t="shared" si="7"/>
        <v>964.32</v>
      </c>
      <c r="V20" s="239">
        <f t="shared" si="7"/>
        <v>946.68</v>
      </c>
      <c r="X20" s="237">
        <f t="shared" si="5"/>
        <v>1693.44</v>
      </c>
      <c r="Y20" s="238">
        <f t="shared" si="3"/>
        <v>964.32</v>
      </c>
      <c r="Z20" s="239">
        <f t="shared" si="4"/>
        <v>946.68</v>
      </c>
      <c r="AB20" s="225">
        <v>1</v>
      </c>
      <c r="AC20" s="226">
        <v>1</v>
      </c>
      <c r="AD20" s="227">
        <v>1</v>
      </c>
    </row>
    <row r="21" spans="2:30" x14ac:dyDescent="0.25">
      <c r="B21" s="159"/>
      <c r="C21" s="160"/>
      <c r="D21" s="161" t="s">
        <v>202</v>
      </c>
      <c r="E21" s="162" t="s">
        <v>131</v>
      </c>
      <c r="F21" s="163"/>
      <c r="G21" s="164" t="s">
        <v>191</v>
      </c>
      <c r="H21" s="165">
        <v>0.25</v>
      </c>
      <c r="I21" s="166"/>
      <c r="J21" s="167"/>
      <c r="K21" s="168">
        <f t="shared" si="6"/>
        <v>0.25</v>
      </c>
      <c r="L21" s="168">
        <v>9.7899999999999991</v>
      </c>
      <c r="M21" s="169">
        <v>17.21</v>
      </c>
      <c r="N21" s="169">
        <v>9.7899999999999991</v>
      </c>
      <c r="O21" s="155">
        <v>0.5</v>
      </c>
      <c r="P21" s="158">
        <f t="shared" si="1"/>
        <v>4.9000000000000004</v>
      </c>
      <c r="Q21" s="147">
        <f t="shared" si="8"/>
        <v>4.9000000000000004</v>
      </c>
      <c r="R21" s="148">
        <v>1.23</v>
      </c>
      <c r="T21" s="237">
        <f t="shared" si="7"/>
        <v>1416.96</v>
      </c>
      <c r="U21" s="238">
        <f t="shared" si="7"/>
        <v>806.88</v>
      </c>
      <c r="V21" s="239">
        <f t="shared" si="7"/>
        <v>792.12</v>
      </c>
      <c r="X21" s="237">
        <f t="shared" si="5"/>
        <v>1416.96</v>
      </c>
      <c r="Y21" s="238">
        <f t="shared" si="3"/>
        <v>806.88</v>
      </c>
      <c r="Z21" s="239">
        <f t="shared" si="4"/>
        <v>792.12</v>
      </c>
      <c r="AB21" s="225">
        <v>1</v>
      </c>
      <c r="AC21" s="226">
        <v>1</v>
      </c>
      <c r="AD21" s="227">
        <v>1</v>
      </c>
    </row>
    <row r="22" spans="2:30" ht="13.8" thickBot="1" x14ac:dyDescent="0.3">
      <c r="B22" s="129"/>
      <c r="C22" s="130"/>
      <c r="D22" s="131" t="s">
        <v>18</v>
      </c>
      <c r="E22" s="132" t="s">
        <v>19</v>
      </c>
      <c r="F22" s="133" t="s">
        <v>203</v>
      </c>
      <c r="G22" s="134" t="s">
        <v>48</v>
      </c>
      <c r="H22" s="135">
        <v>0.24</v>
      </c>
      <c r="I22" s="136"/>
      <c r="J22" s="137"/>
      <c r="K22" s="138">
        <f t="shared" si="6"/>
        <v>0.24</v>
      </c>
      <c r="L22" s="138">
        <v>9.7899999999999991</v>
      </c>
      <c r="M22" s="139">
        <v>17.21</v>
      </c>
      <c r="N22" s="139">
        <v>9.7899999999999991</v>
      </c>
      <c r="O22" s="136">
        <v>0.5</v>
      </c>
      <c r="P22" s="140">
        <f t="shared" si="1"/>
        <v>4.9000000000000004</v>
      </c>
      <c r="Q22" s="138">
        <f t="shared" si="8"/>
        <v>4.9000000000000004</v>
      </c>
      <c r="R22" s="141">
        <v>1.18</v>
      </c>
      <c r="T22" s="249">
        <f t="shared" si="7"/>
        <v>1359.36</v>
      </c>
      <c r="U22" s="250">
        <f t="shared" si="7"/>
        <v>774.08</v>
      </c>
      <c r="V22" s="251">
        <f t="shared" si="7"/>
        <v>759.92</v>
      </c>
      <c r="X22" s="249">
        <f t="shared" si="5"/>
        <v>1359.36</v>
      </c>
      <c r="Y22" s="250">
        <f t="shared" si="3"/>
        <v>774.08</v>
      </c>
      <c r="Z22" s="251">
        <f t="shared" si="4"/>
        <v>759.92</v>
      </c>
      <c r="AB22" s="228">
        <v>1</v>
      </c>
      <c r="AC22" s="229">
        <v>1</v>
      </c>
      <c r="AD22" s="230">
        <v>1</v>
      </c>
    </row>
    <row r="23" spans="2:30" x14ac:dyDescent="0.25">
      <c r="B23" s="142"/>
      <c r="C23" s="143"/>
      <c r="D23" s="142" t="s">
        <v>20</v>
      </c>
      <c r="E23" s="119"/>
      <c r="F23" s="69"/>
      <c r="G23" s="120"/>
      <c r="H23" s="121"/>
      <c r="I23" s="122"/>
      <c r="J23" s="123"/>
      <c r="K23" s="124"/>
      <c r="L23" s="124"/>
      <c r="M23" s="125"/>
      <c r="N23" s="125"/>
      <c r="O23" s="122"/>
      <c r="P23" s="126"/>
      <c r="Q23" s="124"/>
      <c r="R23" s="145"/>
      <c r="T23" s="234"/>
      <c r="U23" s="235"/>
      <c r="V23" s="236"/>
      <c r="X23" s="234"/>
      <c r="Y23" s="235"/>
      <c r="Z23" s="236"/>
      <c r="AB23" s="222"/>
      <c r="AC23" s="223"/>
      <c r="AD23" s="224"/>
    </row>
    <row r="24" spans="2:30" x14ac:dyDescent="0.25">
      <c r="B24" s="146"/>
      <c r="C24" s="143"/>
      <c r="D24" s="144" t="s">
        <v>21</v>
      </c>
      <c r="E24" s="119" t="s">
        <v>22</v>
      </c>
      <c r="F24" s="69" t="s">
        <v>204</v>
      </c>
      <c r="G24" s="120" t="s">
        <v>205</v>
      </c>
      <c r="H24" s="121">
        <v>0.59</v>
      </c>
      <c r="I24" s="122"/>
      <c r="J24" s="123"/>
      <c r="K24" s="124">
        <f>ROUND(H24*(1-I24),2)</f>
        <v>0.59</v>
      </c>
      <c r="L24" s="124">
        <v>46.26</v>
      </c>
      <c r="M24" s="125">
        <v>6.43</v>
      </c>
      <c r="N24" s="125">
        <v>6.43</v>
      </c>
      <c r="O24" s="122">
        <v>0.5</v>
      </c>
      <c r="P24" s="126">
        <f t="shared" si="1"/>
        <v>3.22</v>
      </c>
      <c r="Q24" s="147">
        <f>MIN($Q$4,P24)</f>
        <v>3.22</v>
      </c>
      <c r="R24" s="148">
        <v>1.9</v>
      </c>
      <c r="T24" s="237">
        <f t="shared" ref="T24:V25" si="9">ROUNDDOWN($R24*T$6,2)</f>
        <v>2188.8000000000002</v>
      </c>
      <c r="U24" s="238">
        <f t="shared" si="9"/>
        <v>1246.4000000000001</v>
      </c>
      <c r="V24" s="239">
        <f t="shared" si="9"/>
        <v>1223.5999999999999</v>
      </c>
      <c r="X24" s="237">
        <f t="shared" si="5"/>
        <v>1641.6000000000001</v>
      </c>
      <c r="Y24" s="238">
        <f t="shared" si="3"/>
        <v>934.80000000000007</v>
      </c>
      <c r="Z24" s="239">
        <f t="shared" si="4"/>
        <v>917.69999999999993</v>
      </c>
      <c r="AB24" s="225">
        <v>0.75</v>
      </c>
      <c r="AC24" s="226">
        <v>0.75</v>
      </c>
      <c r="AD24" s="227">
        <v>0.75</v>
      </c>
    </row>
    <row r="25" spans="2:30" ht="13.8" thickBot="1" x14ac:dyDescent="0.3">
      <c r="B25" s="129"/>
      <c r="C25" s="130"/>
      <c r="D25" s="131" t="s">
        <v>206</v>
      </c>
      <c r="E25" s="132" t="s">
        <v>23</v>
      </c>
      <c r="F25" s="133" t="s">
        <v>207</v>
      </c>
      <c r="G25" s="134" t="s">
        <v>205</v>
      </c>
      <c r="H25" s="135">
        <v>0.36</v>
      </c>
      <c r="I25" s="136"/>
      <c r="J25" s="137"/>
      <c r="K25" s="138">
        <f>ROUND(H25*(1-I25),2)</f>
        <v>0.36</v>
      </c>
      <c r="L25" s="138">
        <v>46.26</v>
      </c>
      <c r="M25" s="139">
        <v>6.43</v>
      </c>
      <c r="N25" s="139">
        <v>6.43</v>
      </c>
      <c r="O25" s="136">
        <v>0.5</v>
      </c>
      <c r="P25" s="140">
        <f t="shared" si="1"/>
        <v>3.22</v>
      </c>
      <c r="Q25" s="138">
        <f>MIN($Q$4,P25)</f>
        <v>3.22</v>
      </c>
      <c r="R25" s="141">
        <v>1.1599999999999999</v>
      </c>
      <c r="T25" s="240">
        <f t="shared" si="9"/>
        <v>1336.32</v>
      </c>
      <c r="U25" s="241">
        <f t="shared" si="9"/>
        <v>760.96</v>
      </c>
      <c r="V25" s="242">
        <f t="shared" si="9"/>
        <v>747.04</v>
      </c>
      <c r="X25" s="240">
        <f t="shared" si="5"/>
        <v>1002.24</v>
      </c>
      <c r="Y25" s="241">
        <f t="shared" si="3"/>
        <v>570.72</v>
      </c>
      <c r="Z25" s="242">
        <f t="shared" si="4"/>
        <v>560.28</v>
      </c>
      <c r="AB25" s="228">
        <v>0.75</v>
      </c>
      <c r="AC25" s="229">
        <v>0.75</v>
      </c>
      <c r="AD25" s="230">
        <v>0.75</v>
      </c>
    </row>
    <row r="26" spans="2:30" x14ac:dyDescent="0.25">
      <c r="B26" s="142"/>
      <c r="C26" s="143"/>
      <c r="D26" s="142" t="s">
        <v>24</v>
      </c>
      <c r="E26" s="119"/>
      <c r="F26" s="69"/>
      <c r="G26" s="120"/>
      <c r="H26" s="121"/>
      <c r="I26" s="122"/>
      <c r="J26" s="123"/>
      <c r="K26" s="124"/>
      <c r="L26" s="124"/>
      <c r="M26" s="125"/>
      <c r="N26" s="125"/>
      <c r="O26" s="122"/>
      <c r="P26" s="126"/>
      <c r="Q26" s="124"/>
      <c r="R26" s="145"/>
      <c r="T26" s="246"/>
      <c r="U26" s="247"/>
      <c r="V26" s="248"/>
      <c r="X26" s="246"/>
      <c r="Y26" s="247"/>
      <c r="Z26" s="248"/>
      <c r="AB26" s="222"/>
      <c r="AC26" s="223"/>
      <c r="AD26" s="224"/>
    </row>
    <row r="27" spans="2:30" x14ac:dyDescent="0.25">
      <c r="B27" s="149"/>
      <c r="C27" s="150"/>
      <c r="D27" s="151" t="s">
        <v>26</v>
      </c>
      <c r="E27" s="152" t="s">
        <v>27</v>
      </c>
      <c r="F27" s="70" t="s">
        <v>208</v>
      </c>
      <c r="G27" s="153" t="s">
        <v>209</v>
      </c>
      <c r="H27" s="154">
        <v>2.91</v>
      </c>
      <c r="I27" s="155"/>
      <c r="J27" s="156"/>
      <c r="K27" s="147">
        <f t="shared" ref="K27:K32" si="10">ROUND(H27*(1-I27),2)</f>
        <v>2.91</v>
      </c>
      <c r="L27" s="147">
        <v>7.86</v>
      </c>
      <c r="M27" s="157">
        <v>6.43</v>
      </c>
      <c r="N27" s="157">
        <v>7.86</v>
      </c>
      <c r="O27" s="155">
        <v>0.5</v>
      </c>
      <c r="P27" s="158">
        <f t="shared" si="1"/>
        <v>3.93</v>
      </c>
      <c r="Q27" s="147">
        <f t="shared" ref="Q27:Q32" si="11">MIN($Q$4,P27)</f>
        <v>3.93</v>
      </c>
      <c r="R27" s="148">
        <v>11.44</v>
      </c>
      <c r="T27" s="237">
        <f t="shared" ref="T27:V35" si="12">ROUNDDOWN($R27*T$6,2)</f>
        <v>13178.88</v>
      </c>
      <c r="U27" s="238">
        <f t="shared" si="12"/>
        <v>7504.64</v>
      </c>
      <c r="V27" s="239">
        <f t="shared" si="12"/>
        <v>7367.36</v>
      </c>
      <c r="X27" s="237">
        <f t="shared" si="5"/>
        <v>9884.16</v>
      </c>
      <c r="Y27" s="238">
        <f t="shared" si="3"/>
        <v>5628.4800000000005</v>
      </c>
      <c r="Z27" s="239">
        <f t="shared" si="4"/>
        <v>5525.5199999999995</v>
      </c>
      <c r="AB27" s="225">
        <v>0.75</v>
      </c>
      <c r="AC27" s="226">
        <v>0.75</v>
      </c>
      <c r="AD27" s="227">
        <v>0.75</v>
      </c>
    </row>
    <row r="28" spans="2:30" x14ac:dyDescent="0.25">
      <c r="B28" s="149"/>
      <c r="C28" s="150"/>
      <c r="D28" s="151" t="s">
        <v>123</v>
      </c>
      <c r="E28" s="152" t="s">
        <v>30</v>
      </c>
      <c r="F28" s="70" t="s">
        <v>210</v>
      </c>
      <c r="G28" s="153" t="s">
        <v>209</v>
      </c>
      <c r="H28" s="154">
        <v>0.33</v>
      </c>
      <c r="I28" s="155"/>
      <c r="J28" s="156"/>
      <c r="K28" s="147">
        <f>ROUND(H28*(1-I28),2)</f>
        <v>0.33</v>
      </c>
      <c r="L28" s="147">
        <v>7.86</v>
      </c>
      <c r="M28" s="157">
        <v>6.43</v>
      </c>
      <c r="N28" s="157">
        <v>7.86</v>
      </c>
      <c r="O28" s="155">
        <v>0.5</v>
      </c>
      <c r="P28" s="158">
        <f>ROUND(N28*O28,2)</f>
        <v>3.93</v>
      </c>
      <c r="Q28" s="147">
        <f>MIN($Q$4,P28)</f>
        <v>3.93</v>
      </c>
      <c r="R28" s="148">
        <v>1.3</v>
      </c>
      <c r="T28" s="237">
        <f>ROUNDDOWN($R28*T$6,2)</f>
        <v>1497.6</v>
      </c>
      <c r="U28" s="238">
        <f t="shared" si="12"/>
        <v>852.8</v>
      </c>
      <c r="V28" s="239">
        <f t="shared" si="12"/>
        <v>837.2</v>
      </c>
      <c r="X28" s="237">
        <f t="shared" si="5"/>
        <v>1123.1999999999998</v>
      </c>
      <c r="Y28" s="238">
        <f t="shared" si="3"/>
        <v>639.59999999999991</v>
      </c>
      <c r="Z28" s="239">
        <f t="shared" si="4"/>
        <v>627.90000000000009</v>
      </c>
      <c r="AB28" s="225">
        <v>0.75</v>
      </c>
      <c r="AC28" s="226">
        <v>0.75</v>
      </c>
      <c r="AD28" s="227">
        <v>0.75</v>
      </c>
    </row>
    <row r="29" spans="2:30" x14ac:dyDescent="0.25">
      <c r="B29" s="149"/>
      <c r="C29" s="150"/>
      <c r="D29" s="151" t="s">
        <v>126</v>
      </c>
      <c r="E29" s="152" t="s">
        <v>25</v>
      </c>
      <c r="F29" s="70" t="s">
        <v>211</v>
      </c>
      <c r="G29" s="153" t="s">
        <v>212</v>
      </c>
      <c r="H29" s="154">
        <v>1.25</v>
      </c>
      <c r="I29" s="155"/>
      <c r="J29" s="156"/>
      <c r="K29" s="147">
        <f>ROUND(H29*(1-I29),2)</f>
        <v>1.25</v>
      </c>
      <c r="L29" s="147">
        <v>7.86</v>
      </c>
      <c r="M29" s="157">
        <v>6.43</v>
      </c>
      <c r="N29" s="157">
        <v>7.86</v>
      </c>
      <c r="O29" s="155">
        <v>0.5</v>
      </c>
      <c r="P29" s="158">
        <f>ROUND(N29*O29,2)</f>
        <v>3.93</v>
      </c>
      <c r="Q29" s="147">
        <f>MIN($Q$4,P29)</f>
        <v>3.93</v>
      </c>
      <c r="R29" s="148">
        <v>4.91</v>
      </c>
      <c r="T29" s="237">
        <f t="shared" si="12"/>
        <v>5656.32</v>
      </c>
      <c r="U29" s="238">
        <f t="shared" si="12"/>
        <v>3220.96</v>
      </c>
      <c r="V29" s="239">
        <f t="shared" si="12"/>
        <v>3162.04</v>
      </c>
      <c r="X29" s="237">
        <f t="shared" si="5"/>
        <v>4242.24</v>
      </c>
      <c r="Y29" s="238">
        <f t="shared" si="3"/>
        <v>2415.7200000000003</v>
      </c>
      <c r="Z29" s="239">
        <f t="shared" si="4"/>
        <v>2371.5299999999997</v>
      </c>
      <c r="AB29" s="225">
        <v>0.75</v>
      </c>
      <c r="AC29" s="226">
        <v>0.75</v>
      </c>
      <c r="AD29" s="227">
        <v>0.75</v>
      </c>
    </row>
    <row r="30" spans="2:30" x14ac:dyDescent="0.25">
      <c r="B30" s="149"/>
      <c r="C30" s="150"/>
      <c r="D30" s="151" t="s">
        <v>213</v>
      </c>
      <c r="E30" s="152" t="s">
        <v>214</v>
      </c>
      <c r="F30" s="70" t="s">
        <v>194</v>
      </c>
      <c r="G30" s="153" t="s">
        <v>8</v>
      </c>
      <c r="H30" s="154">
        <v>3.58</v>
      </c>
      <c r="I30" s="155"/>
      <c r="J30" s="156"/>
      <c r="K30" s="147">
        <f t="shared" ref="K30" si="13">ROUND(H30*(1-I30),2)</f>
        <v>3.58</v>
      </c>
      <c r="L30" s="147">
        <v>9.7899999999999991</v>
      </c>
      <c r="M30" s="157">
        <v>17.21</v>
      </c>
      <c r="N30" s="157">
        <v>9.7899999999999991</v>
      </c>
      <c r="O30" s="155">
        <v>0.5</v>
      </c>
      <c r="P30" s="158">
        <f t="shared" ref="P30" si="14">ROUND(N30*O30,2)</f>
        <v>4.9000000000000004</v>
      </c>
      <c r="Q30" s="147">
        <f t="shared" ref="Q30" si="15">MIN($Q$4,P30)</f>
        <v>4.9000000000000004</v>
      </c>
      <c r="R30" s="148">
        <v>17.54</v>
      </c>
      <c r="T30" s="237">
        <f t="shared" si="12"/>
        <v>20206.080000000002</v>
      </c>
      <c r="U30" s="238">
        <f t="shared" si="12"/>
        <v>11506.24</v>
      </c>
      <c r="V30" s="239">
        <f t="shared" si="12"/>
        <v>11295.76</v>
      </c>
      <c r="X30" s="237">
        <f t="shared" si="5"/>
        <v>15154.560000000001</v>
      </c>
      <c r="Y30" s="238">
        <f t="shared" si="3"/>
        <v>8629.68</v>
      </c>
      <c r="Z30" s="239">
        <f t="shared" si="4"/>
        <v>8471.82</v>
      </c>
      <c r="AB30" s="225">
        <v>0.75</v>
      </c>
      <c r="AC30" s="226">
        <v>0.75</v>
      </c>
      <c r="AD30" s="227">
        <v>0.75</v>
      </c>
    </row>
    <row r="31" spans="2:30" x14ac:dyDescent="0.25">
      <c r="B31" s="149"/>
      <c r="C31" s="150"/>
      <c r="D31" s="151" t="s">
        <v>215</v>
      </c>
      <c r="E31" s="152" t="s">
        <v>31</v>
      </c>
      <c r="F31" s="70" t="s">
        <v>216</v>
      </c>
      <c r="G31" s="153" t="s">
        <v>217</v>
      </c>
      <c r="H31" s="154">
        <v>13.96</v>
      </c>
      <c r="I31" s="155"/>
      <c r="J31" s="156"/>
      <c r="K31" s="147">
        <f>ROUND(H31*(1-I31),2)</f>
        <v>13.96</v>
      </c>
      <c r="L31" s="147">
        <v>15.77</v>
      </c>
      <c r="M31" s="157">
        <v>6.43</v>
      </c>
      <c r="N31" s="157">
        <v>7.86</v>
      </c>
      <c r="O31" s="155">
        <v>0.5</v>
      </c>
      <c r="P31" s="158">
        <f>ROUND(N31*O31,2)</f>
        <v>3.93</v>
      </c>
      <c r="Q31" s="147">
        <f>MIN($Q$4,P31)</f>
        <v>3.93</v>
      </c>
      <c r="R31" s="148">
        <v>54.86</v>
      </c>
      <c r="T31" s="237">
        <f t="shared" si="12"/>
        <v>63198.720000000001</v>
      </c>
      <c r="U31" s="238">
        <f t="shared" si="12"/>
        <v>35988.160000000003</v>
      </c>
      <c r="V31" s="239">
        <f t="shared" si="12"/>
        <v>35329.839999999997</v>
      </c>
      <c r="X31" s="237">
        <f t="shared" si="5"/>
        <v>47399.040000000001</v>
      </c>
      <c r="Y31" s="238">
        <f t="shared" si="3"/>
        <v>26991.120000000003</v>
      </c>
      <c r="Z31" s="239">
        <f t="shared" si="4"/>
        <v>26497.379999999997</v>
      </c>
      <c r="AB31" s="225">
        <v>0.75</v>
      </c>
      <c r="AC31" s="226">
        <v>0.75</v>
      </c>
      <c r="AD31" s="227">
        <v>0.75</v>
      </c>
    </row>
    <row r="32" spans="2:30" x14ac:dyDescent="0.25">
      <c r="B32" s="149"/>
      <c r="C32" s="150"/>
      <c r="D32" s="151" t="s">
        <v>124</v>
      </c>
      <c r="E32" s="152" t="s">
        <v>29</v>
      </c>
      <c r="F32" s="70" t="s">
        <v>218</v>
      </c>
      <c r="G32" s="153" t="s">
        <v>8</v>
      </c>
      <c r="H32" s="154">
        <v>1.33</v>
      </c>
      <c r="I32" s="155"/>
      <c r="J32" s="156"/>
      <c r="K32" s="147">
        <f t="shared" si="10"/>
        <v>1.33</v>
      </c>
      <c r="L32" s="147">
        <v>7.86</v>
      </c>
      <c r="M32" s="157">
        <v>6.43</v>
      </c>
      <c r="N32" s="157">
        <v>7.86</v>
      </c>
      <c r="O32" s="155">
        <v>0.5</v>
      </c>
      <c r="P32" s="158">
        <f t="shared" si="1"/>
        <v>3.93</v>
      </c>
      <c r="Q32" s="147">
        <f t="shared" si="11"/>
        <v>3.93</v>
      </c>
      <c r="R32" s="148">
        <v>5.23</v>
      </c>
      <c r="T32" s="237">
        <f t="shared" si="12"/>
        <v>6024.96</v>
      </c>
      <c r="U32" s="238">
        <f t="shared" si="12"/>
        <v>3430.88</v>
      </c>
      <c r="V32" s="239">
        <f t="shared" si="12"/>
        <v>3368.12</v>
      </c>
      <c r="X32" s="237">
        <f t="shared" si="5"/>
        <v>4518.72</v>
      </c>
      <c r="Y32" s="238">
        <f t="shared" si="3"/>
        <v>2573.16</v>
      </c>
      <c r="Z32" s="239">
        <f t="shared" si="4"/>
        <v>2526.09</v>
      </c>
      <c r="AB32" s="225">
        <v>0.75</v>
      </c>
      <c r="AC32" s="226">
        <v>0.75</v>
      </c>
      <c r="AD32" s="227">
        <v>0.75</v>
      </c>
    </row>
    <row r="33" spans="2:30" x14ac:dyDescent="0.25">
      <c r="B33" s="149"/>
      <c r="C33" s="150"/>
      <c r="D33" s="151" t="s">
        <v>219</v>
      </c>
      <c r="E33" s="152" t="s">
        <v>32</v>
      </c>
      <c r="F33" s="70" t="s">
        <v>220</v>
      </c>
      <c r="G33" s="153" t="s">
        <v>221</v>
      </c>
      <c r="H33" s="154">
        <v>3.82</v>
      </c>
      <c r="I33" s="155"/>
      <c r="J33" s="156"/>
      <c r="K33" s="147">
        <f>ROUND(H33*(1-I33),2)</f>
        <v>3.82</v>
      </c>
      <c r="L33" s="147">
        <v>7.86</v>
      </c>
      <c r="M33" s="157">
        <v>6.43</v>
      </c>
      <c r="N33" s="157">
        <v>7.86</v>
      </c>
      <c r="O33" s="155">
        <v>0.5</v>
      </c>
      <c r="P33" s="158">
        <f>ROUND(N33*O33,2)</f>
        <v>3.93</v>
      </c>
      <c r="Q33" s="147">
        <f>MIN($Q$4,P33)</f>
        <v>3.93</v>
      </c>
      <c r="R33" s="148">
        <v>15.01</v>
      </c>
      <c r="T33" s="237">
        <f t="shared" si="12"/>
        <v>17291.52</v>
      </c>
      <c r="U33" s="238">
        <f t="shared" si="12"/>
        <v>9846.56</v>
      </c>
      <c r="V33" s="239">
        <f t="shared" si="12"/>
        <v>9666.44</v>
      </c>
      <c r="X33" s="237">
        <f t="shared" si="5"/>
        <v>12968.64</v>
      </c>
      <c r="Y33" s="238">
        <f t="shared" si="3"/>
        <v>7384.92</v>
      </c>
      <c r="Z33" s="239">
        <f t="shared" si="4"/>
        <v>7249.83</v>
      </c>
      <c r="AB33" s="225">
        <v>0.75</v>
      </c>
      <c r="AC33" s="226">
        <v>0.75</v>
      </c>
      <c r="AD33" s="227">
        <v>0.75</v>
      </c>
    </row>
    <row r="34" spans="2:30" x14ac:dyDescent="0.25">
      <c r="B34" s="149"/>
      <c r="C34" s="150"/>
      <c r="D34" s="151" t="s">
        <v>162</v>
      </c>
      <c r="E34" s="152" t="s">
        <v>163</v>
      </c>
      <c r="F34" s="70" t="s">
        <v>220</v>
      </c>
      <c r="G34" s="153" t="s">
        <v>8</v>
      </c>
      <c r="H34" s="154">
        <v>3.45</v>
      </c>
      <c r="I34" s="155"/>
      <c r="J34" s="156"/>
      <c r="K34" s="147">
        <f>ROUND(H34*(1-I34),2)</f>
        <v>3.45</v>
      </c>
      <c r="L34" s="147">
        <v>7.86</v>
      </c>
      <c r="M34" s="157">
        <v>6.43</v>
      </c>
      <c r="N34" s="157">
        <v>7.86</v>
      </c>
      <c r="O34" s="155">
        <v>0.5</v>
      </c>
      <c r="P34" s="158">
        <f>ROUND(N34*O34,2)</f>
        <v>3.93</v>
      </c>
      <c r="Q34" s="147">
        <f>MIN($Q$4,P34)</f>
        <v>3.93</v>
      </c>
      <c r="R34" s="148">
        <v>13.56</v>
      </c>
      <c r="T34" s="237">
        <f t="shared" si="12"/>
        <v>15621.12</v>
      </c>
      <c r="U34" s="238">
        <f t="shared" si="12"/>
        <v>8895.36</v>
      </c>
      <c r="V34" s="239">
        <f t="shared" si="12"/>
        <v>8732.64</v>
      </c>
      <c r="X34" s="237">
        <f t="shared" si="5"/>
        <v>11715.84</v>
      </c>
      <c r="Y34" s="238">
        <f t="shared" si="3"/>
        <v>6671.52</v>
      </c>
      <c r="Z34" s="239">
        <f t="shared" si="4"/>
        <v>6549.48</v>
      </c>
      <c r="AB34" s="225">
        <v>0.75</v>
      </c>
      <c r="AC34" s="226">
        <v>0.75</v>
      </c>
      <c r="AD34" s="227">
        <v>0.75</v>
      </c>
    </row>
    <row r="35" spans="2:30" ht="13.8" thickBot="1" x14ac:dyDescent="0.3">
      <c r="B35" s="129"/>
      <c r="C35" s="130"/>
      <c r="D35" s="131" t="s">
        <v>125</v>
      </c>
      <c r="E35" s="132" t="s">
        <v>28</v>
      </c>
      <c r="F35" s="133" t="s">
        <v>222</v>
      </c>
      <c r="G35" s="134" t="s">
        <v>8</v>
      </c>
      <c r="H35" s="135">
        <v>2.5</v>
      </c>
      <c r="I35" s="136"/>
      <c r="J35" s="137"/>
      <c r="K35" s="138">
        <f>ROUND(H35*(1-I35),2)</f>
        <v>2.5</v>
      </c>
      <c r="L35" s="138">
        <v>7.86</v>
      </c>
      <c r="M35" s="139">
        <v>6.43</v>
      </c>
      <c r="N35" s="139">
        <v>7.86</v>
      </c>
      <c r="O35" s="136">
        <v>0.5</v>
      </c>
      <c r="P35" s="140">
        <f>ROUND(N35*O35,2)</f>
        <v>3.93</v>
      </c>
      <c r="Q35" s="138">
        <f>MIN($Q$4,P35)</f>
        <v>3.93</v>
      </c>
      <c r="R35" s="141">
        <v>9.83</v>
      </c>
      <c r="T35" s="249">
        <f t="shared" si="12"/>
        <v>11324.16</v>
      </c>
      <c r="U35" s="250">
        <f t="shared" si="12"/>
        <v>6448.48</v>
      </c>
      <c r="V35" s="251">
        <f t="shared" si="12"/>
        <v>6330.52</v>
      </c>
      <c r="X35" s="249">
        <f t="shared" si="5"/>
        <v>8493.119999999999</v>
      </c>
      <c r="Y35" s="250">
        <f t="shared" si="3"/>
        <v>4836.3599999999997</v>
      </c>
      <c r="Z35" s="251">
        <f t="shared" si="4"/>
        <v>4747.8900000000003</v>
      </c>
      <c r="AB35" s="228">
        <v>0.75</v>
      </c>
      <c r="AC35" s="229">
        <v>0.75</v>
      </c>
      <c r="AD35" s="230">
        <v>0.75</v>
      </c>
    </row>
    <row r="36" spans="2:30" x14ac:dyDescent="0.25">
      <c r="B36" s="142"/>
      <c r="C36" s="143"/>
      <c r="D36" s="142" t="s">
        <v>33</v>
      </c>
      <c r="E36" s="119"/>
      <c r="F36" s="69"/>
      <c r="G36" s="120"/>
      <c r="H36" s="121"/>
      <c r="I36" s="122"/>
      <c r="J36" s="123"/>
      <c r="K36" s="124"/>
      <c r="L36" s="124"/>
      <c r="M36" s="125"/>
      <c r="N36" s="125"/>
      <c r="O36" s="122"/>
      <c r="P36" s="126"/>
      <c r="Q36" s="124"/>
      <c r="R36" s="145"/>
      <c r="T36" s="234"/>
      <c r="U36" s="235"/>
      <c r="V36" s="236"/>
      <c r="X36" s="234"/>
      <c r="Y36" s="235"/>
      <c r="Z36" s="236"/>
      <c r="AB36" s="222"/>
      <c r="AC36" s="223"/>
      <c r="AD36" s="224"/>
    </row>
    <row r="37" spans="2:30" x14ac:dyDescent="0.25">
      <c r="B37" s="149"/>
      <c r="C37" s="150"/>
      <c r="D37" s="151" t="s">
        <v>223</v>
      </c>
      <c r="E37" s="152" t="s">
        <v>224</v>
      </c>
      <c r="F37" s="70"/>
      <c r="G37" s="153" t="s">
        <v>39</v>
      </c>
      <c r="H37" s="154">
        <v>0.16</v>
      </c>
      <c r="I37" s="155"/>
      <c r="J37" s="156"/>
      <c r="K37" s="147">
        <f t="shared" ref="K37:K44" si="16">ROUND(H37*(1-I37),2)</f>
        <v>0.16</v>
      </c>
      <c r="L37" s="147">
        <v>6.2</v>
      </c>
      <c r="M37" s="157">
        <v>4.2</v>
      </c>
      <c r="N37" s="157">
        <v>3.49</v>
      </c>
      <c r="O37" s="155">
        <v>0.5</v>
      </c>
      <c r="P37" s="158">
        <f t="shared" ref="P37" si="17">ROUND(N37*O37,2)</f>
        <v>1.75</v>
      </c>
      <c r="Q37" s="147">
        <f t="shared" ref="Q37:Q44" si="18">MIN($Q$4,P37)</f>
        <v>1.75</v>
      </c>
      <c r="R37" s="148">
        <v>0.28000000000000003</v>
      </c>
      <c r="T37" s="237">
        <f t="shared" ref="T37:V46" si="19">ROUNDDOWN($R37*T$6,2)</f>
        <v>322.56</v>
      </c>
      <c r="U37" s="238">
        <f t="shared" si="19"/>
        <v>183.68</v>
      </c>
      <c r="V37" s="239">
        <f t="shared" si="19"/>
        <v>180.32</v>
      </c>
      <c r="X37" s="237">
        <f t="shared" si="5"/>
        <v>241.92000000000002</v>
      </c>
      <c r="Y37" s="238">
        <f t="shared" si="3"/>
        <v>137.76</v>
      </c>
      <c r="Z37" s="239">
        <f t="shared" si="4"/>
        <v>135.24</v>
      </c>
      <c r="AB37" s="225">
        <v>0.75</v>
      </c>
      <c r="AC37" s="226">
        <v>0.75</v>
      </c>
      <c r="AD37" s="227">
        <v>0.75</v>
      </c>
    </row>
    <row r="38" spans="2:30" x14ac:dyDescent="0.25">
      <c r="B38" s="149"/>
      <c r="C38" s="150"/>
      <c r="D38" s="151" t="s">
        <v>225</v>
      </c>
      <c r="E38" s="152" t="s">
        <v>38</v>
      </c>
      <c r="F38" s="70"/>
      <c r="G38" s="153" t="s">
        <v>39</v>
      </c>
      <c r="H38" s="154">
        <v>0.15</v>
      </c>
      <c r="I38" s="155"/>
      <c r="J38" s="156"/>
      <c r="K38" s="147">
        <f t="shared" si="16"/>
        <v>0.15</v>
      </c>
      <c r="L38" s="147">
        <v>6.2</v>
      </c>
      <c r="M38" s="157">
        <v>4.2</v>
      </c>
      <c r="N38" s="157">
        <v>3.49</v>
      </c>
      <c r="O38" s="155">
        <v>0.5</v>
      </c>
      <c r="P38" s="158">
        <f t="shared" si="1"/>
        <v>1.75</v>
      </c>
      <c r="Q38" s="147">
        <f t="shared" si="18"/>
        <v>1.75</v>
      </c>
      <c r="R38" s="148">
        <v>0.26</v>
      </c>
      <c r="T38" s="237">
        <f t="shared" si="19"/>
        <v>299.52</v>
      </c>
      <c r="U38" s="238">
        <f t="shared" si="19"/>
        <v>170.56</v>
      </c>
      <c r="V38" s="239">
        <f t="shared" si="19"/>
        <v>167.44</v>
      </c>
      <c r="X38" s="237">
        <f t="shared" si="5"/>
        <v>224.64</v>
      </c>
      <c r="Y38" s="238">
        <f t="shared" si="3"/>
        <v>127.92</v>
      </c>
      <c r="Z38" s="239">
        <f t="shared" si="4"/>
        <v>125.58</v>
      </c>
      <c r="AB38" s="225">
        <v>0.75</v>
      </c>
      <c r="AC38" s="226">
        <v>0.75</v>
      </c>
      <c r="AD38" s="227">
        <v>0.75</v>
      </c>
    </row>
    <row r="39" spans="2:30" x14ac:dyDescent="0.25">
      <c r="B39" s="149"/>
      <c r="C39" s="150"/>
      <c r="D39" s="151" t="s">
        <v>122</v>
      </c>
      <c r="E39" s="152" t="s">
        <v>226</v>
      </c>
      <c r="F39" s="70"/>
      <c r="G39" s="153" t="s">
        <v>39</v>
      </c>
      <c r="H39" s="154">
        <v>0.14000000000000001</v>
      </c>
      <c r="I39" s="155"/>
      <c r="J39" s="156"/>
      <c r="K39" s="147">
        <f t="shared" si="16"/>
        <v>0.14000000000000001</v>
      </c>
      <c r="L39" s="147">
        <v>6.2</v>
      </c>
      <c r="M39" s="157">
        <v>4.2</v>
      </c>
      <c r="N39" s="157">
        <v>3.49</v>
      </c>
      <c r="O39" s="155">
        <v>0.5</v>
      </c>
      <c r="P39" s="158">
        <f t="shared" si="1"/>
        <v>1.75</v>
      </c>
      <c r="Q39" s="147">
        <f t="shared" si="18"/>
        <v>1.75</v>
      </c>
      <c r="R39" s="148">
        <v>0.25</v>
      </c>
      <c r="T39" s="237">
        <f t="shared" si="19"/>
        <v>288</v>
      </c>
      <c r="U39" s="238">
        <f t="shared" si="19"/>
        <v>164</v>
      </c>
      <c r="V39" s="239">
        <f t="shared" si="19"/>
        <v>161</v>
      </c>
      <c r="X39" s="237">
        <f t="shared" si="5"/>
        <v>216</v>
      </c>
      <c r="Y39" s="238">
        <f t="shared" si="3"/>
        <v>123</v>
      </c>
      <c r="Z39" s="239">
        <f t="shared" si="4"/>
        <v>120.75</v>
      </c>
      <c r="AB39" s="225">
        <v>0.75</v>
      </c>
      <c r="AC39" s="226">
        <v>0.75</v>
      </c>
      <c r="AD39" s="227">
        <v>0.75</v>
      </c>
    </row>
    <row r="40" spans="2:30" x14ac:dyDescent="0.25">
      <c r="B40" s="149"/>
      <c r="C40" s="150"/>
      <c r="D40" s="151" t="s">
        <v>227</v>
      </c>
      <c r="E40" s="152" t="s">
        <v>40</v>
      </c>
      <c r="F40" s="70"/>
      <c r="G40" s="153" t="s">
        <v>39</v>
      </c>
      <c r="H40" s="154">
        <v>0.26</v>
      </c>
      <c r="I40" s="155"/>
      <c r="J40" s="156"/>
      <c r="K40" s="147">
        <f t="shared" si="16"/>
        <v>0.26</v>
      </c>
      <c r="L40" s="147">
        <v>6.2</v>
      </c>
      <c r="M40" s="157">
        <v>4.2</v>
      </c>
      <c r="N40" s="157">
        <v>3.49</v>
      </c>
      <c r="O40" s="155">
        <v>0.5</v>
      </c>
      <c r="P40" s="158">
        <f t="shared" si="1"/>
        <v>1.75</v>
      </c>
      <c r="Q40" s="147">
        <f t="shared" si="18"/>
        <v>1.75</v>
      </c>
      <c r="R40" s="148">
        <v>0.46</v>
      </c>
      <c r="T40" s="237">
        <f t="shared" si="19"/>
        <v>529.91999999999996</v>
      </c>
      <c r="U40" s="238">
        <f t="shared" si="19"/>
        <v>301.76</v>
      </c>
      <c r="V40" s="239">
        <f t="shared" si="19"/>
        <v>296.24</v>
      </c>
      <c r="X40" s="237">
        <f t="shared" si="5"/>
        <v>397.43999999999994</v>
      </c>
      <c r="Y40" s="238">
        <f t="shared" si="3"/>
        <v>226.32</v>
      </c>
      <c r="Z40" s="239">
        <f t="shared" si="4"/>
        <v>222.18</v>
      </c>
      <c r="AB40" s="225">
        <v>0.75</v>
      </c>
      <c r="AC40" s="226">
        <v>0.75</v>
      </c>
      <c r="AD40" s="227">
        <v>0.75</v>
      </c>
    </row>
    <row r="41" spans="2:30" x14ac:dyDescent="0.25">
      <c r="B41" s="149"/>
      <c r="C41" s="150"/>
      <c r="D41" s="151" t="s">
        <v>228</v>
      </c>
      <c r="E41" s="152" t="s">
        <v>229</v>
      </c>
      <c r="F41" s="70"/>
      <c r="G41" s="153" t="s">
        <v>39</v>
      </c>
      <c r="H41" s="154">
        <v>0.19</v>
      </c>
      <c r="I41" s="155"/>
      <c r="J41" s="156"/>
      <c r="K41" s="147">
        <f t="shared" si="16"/>
        <v>0.19</v>
      </c>
      <c r="L41" s="147">
        <v>6.2</v>
      </c>
      <c r="M41" s="157">
        <v>4.2</v>
      </c>
      <c r="N41" s="157">
        <v>3.49</v>
      </c>
      <c r="O41" s="155">
        <v>0.5</v>
      </c>
      <c r="P41" s="158">
        <f t="shared" si="1"/>
        <v>1.75</v>
      </c>
      <c r="Q41" s="147">
        <f t="shared" si="18"/>
        <v>1.75</v>
      </c>
      <c r="R41" s="148">
        <v>0.33</v>
      </c>
      <c r="T41" s="237">
        <f t="shared" si="19"/>
        <v>380.16</v>
      </c>
      <c r="U41" s="238">
        <f t="shared" si="19"/>
        <v>216.48</v>
      </c>
      <c r="V41" s="239">
        <f t="shared" si="19"/>
        <v>212.52</v>
      </c>
      <c r="X41" s="237">
        <f t="shared" si="5"/>
        <v>285.12</v>
      </c>
      <c r="Y41" s="238">
        <f t="shared" si="3"/>
        <v>162.35999999999999</v>
      </c>
      <c r="Z41" s="239">
        <f t="shared" si="4"/>
        <v>159.39000000000001</v>
      </c>
      <c r="AB41" s="225">
        <v>0.75</v>
      </c>
      <c r="AC41" s="226">
        <v>0.75</v>
      </c>
      <c r="AD41" s="227">
        <v>0.75</v>
      </c>
    </row>
    <row r="42" spans="2:30" x14ac:dyDescent="0.25">
      <c r="B42" s="149"/>
      <c r="C42" s="150"/>
      <c r="D42" s="151" t="s">
        <v>230</v>
      </c>
      <c r="E42" s="152" t="s">
        <v>231</v>
      </c>
      <c r="F42" s="70"/>
      <c r="G42" s="153" t="s">
        <v>39</v>
      </c>
      <c r="H42" s="154">
        <v>0.16</v>
      </c>
      <c r="I42" s="155"/>
      <c r="J42" s="156"/>
      <c r="K42" s="147">
        <f t="shared" si="16"/>
        <v>0.16</v>
      </c>
      <c r="L42" s="147">
        <v>6.2</v>
      </c>
      <c r="M42" s="157">
        <v>4.2</v>
      </c>
      <c r="N42" s="157">
        <v>3.49</v>
      </c>
      <c r="O42" s="155">
        <v>0.5</v>
      </c>
      <c r="P42" s="158">
        <f t="shared" si="1"/>
        <v>1.75</v>
      </c>
      <c r="Q42" s="147">
        <f t="shared" si="18"/>
        <v>1.75</v>
      </c>
      <c r="R42" s="148">
        <v>0.28000000000000003</v>
      </c>
      <c r="T42" s="237">
        <f t="shared" si="19"/>
        <v>322.56</v>
      </c>
      <c r="U42" s="238">
        <f t="shared" si="19"/>
        <v>183.68</v>
      </c>
      <c r="V42" s="239">
        <f t="shared" si="19"/>
        <v>180.32</v>
      </c>
      <c r="X42" s="237">
        <f t="shared" si="5"/>
        <v>241.92000000000002</v>
      </c>
      <c r="Y42" s="238">
        <f t="shared" si="3"/>
        <v>137.76</v>
      </c>
      <c r="Z42" s="239">
        <f t="shared" si="4"/>
        <v>135.24</v>
      </c>
      <c r="AB42" s="225">
        <v>0.75</v>
      </c>
      <c r="AC42" s="226">
        <v>0.75</v>
      </c>
      <c r="AD42" s="227">
        <v>0.75</v>
      </c>
    </row>
    <row r="43" spans="2:30" x14ac:dyDescent="0.25">
      <c r="B43" s="149"/>
      <c r="C43" s="150"/>
      <c r="D43" s="151" t="s">
        <v>232</v>
      </c>
      <c r="E43" s="152" t="s">
        <v>41</v>
      </c>
      <c r="F43" s="70"/>
      <c r="G43" s="153" t="s">
        <v>39</v>
      </c>
      <c r="H43" s="154">
        <v>0.11</v>
      </c>
      <c r="I43" s="155"/>
      <c r="J43" s="156"/>
      <c r="K43" s="147">
        <f t="shared" si="16"/>
        <v>0.11</v>
      </c>
      <c r="L43" s="147">
        <v>10.44</v>
      </c>
      <c r="M43" s="157">
        <v>4.2</v>
      </c>
      <c r="N43" s="157">
        <v>10.44</v>
      </c>
      <c r="O43" s="155">
        <v>0.5</v>
      </c>
      <c r="P43" s="158">
        <f t="shared" si="1"/>
        <v>5.22</v>
      </c>
      <c r="Q43" s="147">
        <f t="shared" si="18"/>
        <v>5</v>
      </c>
      <c r="R43" s="148">
        <v>0.55000000000000004</v>
      </c>
      <c r="T43" s="237">
        <f t="shared" si="19"/>
        <v>633.6</v>
      </c>
      <c r="U43" s="238">
        <f t="shared" si="19"/>
        <v>360.8</v>
      </c>
      <c r="V43" s="239">
        <f t="shared" si="19"/>
        <v>354.2</v>
      </c>
      <c r="X43" s="237">
        <f t="shared" si="5"/>
        <v>475.20000000000005</v>
      </c>
      <c r="Y43" s="238">
        <f t="shared" si="3"/>
        <v>270.60000000000002</v>
      </c>
      <c r="Z43" s="239">
        <f t="shared" si="4"/>
        <v>265.64999999999998</v>
      </c>
      <c r="AB43" s="225">
        <v>0.75</v>
      </c>
      <c r="AC43" s="226">
        <v>0.75</v>
      </c>
      <c r="AD43" s="227">
        <v>0.75</v>
      </c>
    </row>
    <row r="44" spans="2:30" x14ac:dyDescent="0.25">
      <c r="B44" s="149"/>
      <c r="C44" s="150"/>
      <c r="D44" s="151" t="s">
        <v>233</v>
      </c>
      <c r="E44" s="152" t="s">
        <v>42</v>
      </c>
      <c r="F44" s="70"/>
      <c r="G44" s="153" t="s">
        <v>39</v>
      </c>
      <c r="H44" s="154">
        <v>0.15</v>
      </c>
      <c r="I44" s="155"/>
      <c r="J44" s="156"/>
      <c r="K44" s="147">
        <f t="shared" si="16"/>
        <v>0.15</v>
      </c>
      <c r="L44" s="147">
        <v>10.44</v>
      </c>
      <c r="M44" s="157">
        <v>4.2</v>
      </c>
      <c r="N44" s="157">
        <v>10.44</v>
      </c>
      <c r="O44" s="155">
        <v>0.5</v>
      </c>
      <c r="P44" s="158">
        <f t="shared" si="1"/>
        <v>5.22</v>
      </c>
      <c r="Q44" s="147">
        <f t="shared" si="18"/>
        <v>5</v>
      </c>
      <c r="R44" s="148">
        <v>0.75</v>
      </c>
      <c r="T44" s="237">
        <f t="shared" si="19"/>
        <v>864</v>
      </c>
      <c r="U44" s="238">
        <f t="shared" si="19"/>
        <v>492</v>
      </c>
      <c r="V44" s="239">
        <f t="shared" si="19"/>
        <v>483</v>
      </c>
      <c r="X44" s="237">
        <f t="shared" si="5"/>
        <v>648</v>
      </c>
      <c r="Y44" s="238">
        <f t="shared" si="3"/>
        <v>369</v>
      </c>
      <c r="Z44" s="239">
        <f t="shared" si="4"/>
        <v>362.25</v>
      </c>
      <c r="AB44" s="225">
        <v>0.75</v>
      </c>
      <c r="AC44" s="226">
        <v>0.75</v>
      </c>
      <c r="AD44" s="227">
        <v>0.75</v>
      </c>
    </row>
    <row r="45" spans="2:30" x14ac:dyDescent="0.25">
      <c r="B45" s="149"/>
      <c r="C45" s="150"/>
      <c r="D45" s="151" t="s">
        <v>34</v>
      </c>
      <c r="E45" s="152" t="s">
        <v>35</v>
      </c>
      <c r="F45" s="70" t="s">
        <v>234</v>
      </c>
      <c r="G45" s="153" t="s">
        <v>8</v>
      </c>
      <c r="H45" s="154">
        <v>0.49</v>
      </c>
      <c r="I45" s="155"/>
      <c r="J45" s="156"/>
      <c r="K45" s="147">
        <f>ROUND(H45*(1-I45),2)</f>
        <v>0.49</v>
      </c>
      <c r="L45" s="147">
        <v>8.31</v>
      </c>
      <c r="M45" s="157">
        <v>4.2</v>
      </c>
      <c r="N45" s="157">
        <v>8.31</v>
      </c>
      <c r="O45" s="155">
        <v>0.5</v>
      </c>
      <c r="P45" s="158">
        <f>ROUND(N45*O45,2)</f>
        <v>4.16</v>
      </c>
      <c r="Q45" s="147">
        <f>MIN($Q$4,P45)</f>
        <v>4.16</v>
      </c>
      <c r="R45" s="148">
        <v>2.04</v>
      </c>
      <c r="T45" s="237">
        <f t="shared" si="19"/>
        <v>2350.08</v>
      </c>
      <c r="U45" s="238">
        <f t="shared" si="19"/>
        <v>1338.24</v>
      </c>
      <c r="V45" s="239">
        <f t="shared" si="19"/>
        <v>1313.76</v>
      </c>
      <c r="X45" s="237">
        <f t="shared" si="5"/>
        <v>1762.56</v>
      </c>
      <c r="Y45" s="238">
        <f t="shared" si="3"/>
        <v>1003.6800000000001</v>
      </c>
      <c r="Z45" s="239">
        <f t="shared" si="4"/>
        <v>985.31999999999994</v>
      </c>
      <c r="AB45" s="225">
        <v>0.75</v>
      </c>
      <c r="AC45" s="226">
        <v>0.75</v>
      </c>
      <c r="AD45" s="227">
        <v>0.75</v>
      </c>
    </row>
    <row r="46" spans="2:30" ht="13.8" thickBot="1" x14ac:dyDescent="0.3">
      <c r="B46" s="129"/>
      <c r="C46" s="130"/>
      <c r="D46" s="131" t="s">
        <v>36</v>
      </c>
      <c r="E46" s="132" t="s">
        <v>37</v>
      </c>
      <c r="F46" s="133" t="s">
        <v>235</v>
      </c>
      <c r="G46" s="134" t="s">
        <v>8</v>
      </c>
      <c r="H46" s="135">
        <v>11.12</v>
      </c>
      <c r="I46" s="136">
        <v>0.44</v>
      </c>
      <c r="J46" s="137" t="s">
        <v>158</v>
      </c>
      <c r="K46" s="138">
        <f>ROUND(H46*(1-I46),2)</f>
        <v>6.23</v>
      </c>
      <c r="L46" s="138">
        <v>3.49</v>
      </c>
      <c r="M46" s="139">
        <v>4.2</v>
      </c>
      <c r="N46" s="139">
        <v>3.49</v>
      </c>
      <c r="O46" s="136">
        <v>0.5</v>
      </c>
      <c r="P46" s="140">
        <f>ROUND(N46*O46,2)</f>
        <v>1.75</v>
      </c>
      <c r="Q46" s="138">
        <f>MIN($Q$4,P46)</f>
        <v>1.75</v>
      </c>
      <c r="R46" s="141">
        <v>10.9</v>
      </c>
      <c r="T46" s="240">
        <f t="shared" si="19"/>
        <v>12556.8</v>
      </c>
      <c r="U46" s="241">
        <f t="shared" si="19"/>
        <v>7150.4</v>
      </c>
      <c r="V46" s="242">
        <f t="shared" si="19"/>
        <v>7019.6</v>
      </c>
      <c r="X46" s="240">
        <f t="shared" si="5"/>
        <v>9417.5999999999985</v>
      </c>
      <c r="Y46" s="241">
        <f t="shared" si="3"/>
        <v>5362.7999999999993</v>
      </c>
      <c r="Z46" s="242">
        <f t="shared" si="4"/>
        <v>5264.7000000000007</v>
      </c>
      <c r="AB46" s="228">
        <v>0.75</v>
      </c>
      <c r="AC46" s="229">
        <v>0.75</v>
      </c>
      <c r="AD46" s="230">
        <v>0.75</v>
      </c>
    </row>
    <row r="47" spans="2:30" x14ac:dyDescent="0.25">
      <c r="B47" s="142"/>
      <c r="C47" s="143"/>
      <c r="D47" s="142" t="s">
        <v>43</v>
      </c>
      <c r="E47" s="119"/>
      <c r="F47" s="69"/>
      <c r="G47" s="120"/>
      <c r="H47" s="121"/>
      <c r="I47" s="122"/>
      <c r="J47" s="123"/>
      <c r="K47" s="124"/>
      <c r="L47" s="124"/>
      <c r="M47" s="125"/>
      <c r="N47" s="125"/>
      <c r="O47" s="122"/>
      <c r="P47" s="126"/>
      <c r="Q47" s="124"/>
      <c r="R47" s="145"/>
      <c r="T47" s="246"/>
      <c r="U47" s="247"/>
      <c r="V47" s="248"/>
      <c r="X47" s="246"/>
      <c r="Y47" s="247"/>
      <c r="Z47" s="248"/>
      <c r="AB47" s="222"/>
      <c r="AC47" s="223"/>
      <c r="AD47" s="224"/>
    </row>
    <row r="48" spans="2:30" x14ac:dyDescent="0.25">
      <c r="B48" s="149"/>
      <c r="C48" s="150"/>
      <c r="D48" s="151" t="s">
        <v>46</v>
      </c>
      <c r="E48" s="152" t="s">
        <v>47</v>
      </c>
      <c r="F48" s="70" t="s">
        <v>236</v>
      </c>
      <c r="G48" s="170" t="s">
        <v>8</v>
      </c>
      <c r="H48" s="154">
        <v>0.86</v>
      </c>
      <c r="I48" s="155"/>
      <c r="J48" s="156"/>
      <c r="K48" s="147">
        <f>ROUND(H48*(1-I48),2)</f>
        <v>0.86</v>
      </c>
      <c r="L48" s="147">
        <v>9.85</v>
      </c>
      <c r="M48" s="157">
        <v>7.55</v>
      </c>
      <c r="N48" s="157">
        <v>9.85</v>
      </c>
      <c r="O48" s="155">
        <v>0.5</v>
      </c>
      <c r="P48" s="158">
        <f t="shared" si="1"/>
        <v>4.93</v>
      </c>
      <c r="Q48" s="147">
        <f>MIN($Q$4,P48)</f>
        <v>4.93</v>
      </c>
      <c r="R48" s="148">
        <v>4.24</v>
      </c>
      <c r="T48" s="237">
        <f t="shared" ref="T48:V51" si="20">ROUNDDOWN($R48*T$6,2)</f>
        <v>4884.4799999999996</v>
      </c>
      <c r="U48" s="238">
        <f t="shared" si="20"/>
        <v>2781.44</v>
      </c>
      <c r="V48" s="239">
        <f t="shared" si="20"/>
        <v>2730.56</v>
      </c>
      <c r="X48" s="237">
        <f t="shared" si="5"/>
        <v>3663.3599999999997</v>
      </c>
      <c r="Y48" s="238">
        <f t="shared" si="3"/>
        <v>2086.08</v>
      </c>
      <c r="Z48" s="239">
        <f t="shared" si="4"/>
        <v>2047.92</v>
      </c>
      <c r="AB48" s="225">
        <v>0.75</v>
      </c>
      <c r="AC48" s="226">
        <v>0.75</v>
      </c>
      <c r="AD48" s="227">
        <v>0.75</v>
      </c>
    </row>
    <row r="49" spans="2:30" x14ac:dyDescent="0.25">
      <c r="B49" s="159"/>
      <c r="C49" s="160"/>
      <c r="D49" s="151" t="s">
        <v>49</v>
      </c>
      <c r="E49" s="152" t="s">
        <v>50</v>
      </c>
      <c r="F49" s="70" t="s">
        <v>237</v>
      </c>
      <c r="G49" s="153" t="s">
        <v>48</v>
      </c>
      <c r="H49" s="154">
        <v>0.14000000000000001</v>
      </c>
      <c r="I49" s="155"/>
      <c r="J49" s="156"/>
      <c r="K49" s="147">
        <f>ROUND(H49*(1-I49),2)</f>
        <v>0.14000000000000001</v>
      </c>
      <c r="L49" s="147">
        <v>9.85</v>
      </c>
      <c r="M49" s="157">
        <v>7.55</v>
      </c>
      <c r="N49" s="157">
        <v>9.85</v>
      </c>
      <c r="O49" s="155">
        <v>0.5</v>
      </c>
      <c r="P49" s="158">
        <f t="shared" si="1"/>
        <v>4.93</v>
      </c>
      <c r="Q49" s="147">
        <f>MIN($Q$4,P49)</f>
        <v>4.93</v>
      </c>
      <c r="R49" s="171">
        <v>0.69</v>
      </c>
      <c r="T49" s="237">
        <f t="shared" si="20"/>
        <v>794.88</v>
      </c>
      <c r="U49" s="238">
        <f t="shared" si="20"/>
        <v>452.64</v>
      </c>
      <c r="V49" s="239">
        <f t="shared" si="20"/>
        <v>444.36</v>
      </c>
      <c r="X49" s="237">
        <f t="shared" si="5"/>
        <v>596.16</v>
      </c>
      <c r="Y49" s="238">
        <f t="shared" si="3"/>
        <v>339.48</v>
      </c>
      <c r="Z49" s="239">
        <f t="shared" si="4"/>
        <v>333.27</v>
      </c>
      <c r="AB49" s="225">
        <v>0.75</v>
      </c>
      <c r="AC49" s="226">
        <v>0.75</v>
      </c>
      <c r="AD49" s="227">
        <v>0.75</v>
      </c>
    </row>
    <row r="50" spans="2:30" x14ac:dyDescent="0.25">
      <c r="B50" s="149"/>
      <c r="C50" s="150"/>
      <c r="D50" s="151" t="s">
        <v>44</v>
      </c>
      <c r="E50" s="152" t="s">
        <v>45</v>
      </c>
      <c r="F50" s="70" t="s">
        <v>238</v>
      </c>
      <c r="G50" s="153" t="s">
        <v>8</v>
      </c>
      <c r="H50" s="154">
        <v>3.69</v>
      </c>
      <c r="I50" s="155"/>
      <c r="J50" s="156"/>
      <c r="K50" s="147">
        <f>ROUND(H50*(1-I50),2)</f>
        <v>3.69</v>
      </c>
      <c r="L50" s="147">
        <v>9.85</v>
      </c>
      <c r="M50" s="157">
        <v>7.55</v>
      </c>
      <c r="N50" s="157">
        <v>9.85</v>
      </c>
      <c r="O50" s="155">
        <v>0.5</v>
      </c>
      <c r="P50" s="158">
        <f>ROUND(N50*O50,2)</f>
        <v>4.93</v>
      </c>
      <c r="Q50" s="147">
        <f>MIN($Q$4,P50)</f>
        <v>4.93</v>
      </c>
      <c r="R50" s="171">
        <v>18.190000000000001</v>
      </c>
      <c r="T50" s="237">
        <f t="shared" si="20"/>
        <v>20954.88</v>
      </c>
      <c r="U50" s="238">
        <f t="shared" si="20"/>
        <v>11932.64</v>
      </c>
      <c r="V50" s="239">
        <f t="shared" si="20"/>
        <v>11714.36</v>
      </c>
      <c r="X50" s="237">
        <f t="shared" si="5"/>
        <v>15716.16</v>
      </c>
      <c r="Y50" s="238">
        <f t="shared" si="3"/>
        <v>8949.48</v>
      </c>
      <c r="Z50" s="239">
        <f t="shared" si="4"/>
        <v>8785.77</v>
      </c>
      <c r="AB50" s="225">
        <v>0.75</v>
      </c>
      <c r="AC50" s="226">
        <v>0.75</v>
      </c>
      <c r="AD50" s="227">
        <v>0.75</v>
      </c>
    </row>
    <row r="51" spans="2:30" ht="13.8" thickBot="1" x14ac:dyDescent="0.3">
      <c r="B51" s="129"/>
      <c r="C51" s="130"/>
      <c r="D51" s="172" t="s">
        <v>121</v>
      </c>
      <c r="E51" s="173" t="s">
        <v>132</v>
      </c>
      <c r="F51" s="174" t="s">
        <v>237</v>
      </c>
      <c r="G51" s="134" t="s">
        <v>8</v>
      </c>
      <c r="H51" s="175">
        <v>3.53</v>
      </c>
      <c r="I51" s="176">
        <v>0.3</v>
      </c>
      <c r="J51" s="177" t="s">
        <v>156</v>
      </c>
      <c r="K51" s="178">
        <f>ROUND(H51*(1-I51),2)</f>
        <v>2.4700000000000002</v>
      </c>
      <c r="L51" s="178">
        <v>9.85</v>
      </c>
      <c r="M51" s="179">
        <v>7.55</v>
      </c>
      <c r="N51" s="179">
        <v>9.85</v>
      </c>
      <c r="O51" s="176">
        <v>0.5</v>
      </c>
      <c r="P51" s="180">
        <f t="shared" si="1"/>
        <v>4.93</v>
      </c>
      <c r="Q51" s="178">
        <f>MIN($Q$4,P51)</f>
        <v>4.93</v>
      </c>
      <c r="R51" s="181">
        <v>12.18</v>
      </c>
      <c r="T51" s="249">
        <f t="shared" si="20"/>
        <v>14031.36</v>
      </c>
      <c r="U51" s="250">
        <f t="shared" si="20"/>
        <v>7990.08</v>
      </c>
      <c r="V51" s="251">
        <f t="shared" si="20"/>
        <v>7843.92</v>
      </c>
      <c r="X51" s="249">
        <f t="shared" si="5"/>
        <v>10523.52</v>
      </c>
      <c r="Y51" s="250">
        <f t="shared" si="3"/>
        <v>5992.5599999999995</v>
      </c>
      <c r="Z51" s="251">
        <f t="shared" si="4"/>
        <v>5882.9400000000005</v>
      </c>
      <c r="AB51" s="228">
        <v>0.75</v>
      </c>
      <c r="AC51" s="229">
        <v>0.75</v>
      </c>
      <c r="AD51" s="230">
        <v>0.75</v>
      </c>
    </row>
    <row r="52" spans="2:30" x14ac:dyDescent="0.25">
      <c r="B52" s="142"/>
      <c r="C52" s="143"/>
      <c r="D52" s="142" t="s">
        <v>51</v>
      </c>
      <c r="E52" s="119"/>
      <c r="F52" s="69"/>
      <c r="G52" s="120"/>
      <c r="H52" s="121"/>
      <c r="I52" s="122"/>
      <c r="J52" s="123"/>
      <c r="K52" s="124"/>
      <c r="L52" s="124"/>
      <c r="M52" s="125"/>
      <c r="N52" s="125"/>
      <c r="O52" s="122"/>
      <c r="P52" s="126"/>
      <c r="Q52" s="124"/>
      <c r="R52" s="145"/>
      <c r="T52" s="234"/>
      <c r="U52" s="235"/>
      <c r="V52" s="236"/>
      <c r="X52" s="234"/>
      <c r="Y52" s="235"/>
      <c r="Z52" s="236"/>
      <c r="AB52" s="222"/>
      <c r="AC52" s="223"/>
      <c r="AD52" s="224"/>
    </row>
    <row r="53" spans="2:30" x14ac:dyDescent="0.25">
      <c r="B53" s="149"/>
      <c r="C53" s="150"/>
      <c r="D53" s="151" t="s">
        <v>54</v>
      </c>
      <c r="E53" s="152" t="s">
        <v>55</v>
      </c>
      <c r="F53" s="70" t="s">
        <v>239</v>
      </c>
      <c r="G53" s="153" t="s">
        <v>8</v>
      </c>
      <c r="H53" s="154">
        <v>1.44</v>
      </c>
      <c r="I53" s="155"/>
      <c r="J53" s="156"/>
      <c r="K53" s="147">
        <f>ROUND(H53*(1-I53),2)</f>
        <v>1.44</v>
      </c>
      <c r="L53" s="147">
        <v>14.65</v>
      </c>
      <c r="M53" s="157">
        <v>10.92</v>
      </c>
      <c r="N53" s="157">
        <v>14.65</v>
      </c>
      <c r="O53" s="155">
        <v>0.5</v>
      </c>
      <c r="P53" s="158">
        <f t="shared" si="1"/>
        <v>7.33</v>
      </c>
      <c r="Q53" s="147">
        <f>MIN($Q$4,P53)</f>
        <v>5</v>
      </c>
      <c r="R53" s="148">
        <v>7.2</v>
      </c>
      <c r="T53" s="237">
        <f t="shared" ref="T53:V57" si="21">ROUNDDOWN($R53*T$6,2)</f>
        <v>8294.4</v>
      </c>
      <c r="U53" s="238">
        <f t="shared" si="21"/>
        <v>4723.2</v>
      </c>
      <c r="V53" s="239">
        <f t="shared" si="21"/>
        <v>4636.8</v>
      </c>
      <c r="X53" s="237">
        <f t="shared" si="5"/>
        <v>6220.7999999999993</v>
      </c>
      <c r="Y53" s="238">
        <f t="shared" si="3"/>
        <v>3542.3999999999996</v>
      </c>
      <c r="Z53" s="239">
        <f t="shared" si="4"/>
        <v>3477.6000000000004</v>
      </c>
      <c r="AB53" s="225">
        <v>0.75</v>
      </c>
      <c r="AC53" s="226">
        <v>0.75</v>
      </c>
      <c r="AD53" s="227">
        <v>0.75</v>
      </c>
    </row>
    <row r="54" spans="2:30" x14ac:dyDescent="0.25">
      <c r="B54" s="149"/>
      <c r="C54" s="150"/>
      <c r="D54" s="151" t="s">
        <v>52</v>
      </c>
      <c r="E54" s="152" t="s">
        <v>53</v>
      </c>
      <c r="F54" s="70" t="s">
        <v>240</v>
      </c>
      <c r="G54" s="153" t="s">
        <v>8</v>
      </c>
      <c r="H54" s="154">
        <v>1.3</v>
      </c>
      <c r="I54" s="155"/>
      <c r="J54" s="156"/>
      <c r="K54" s="147">
        <f>ROUND(H54*(1-I54),2)</f>
        <v>1.3</v>
      </c>
      <c r="L54" s="147">
        <v>14.65</v>
      </c>
      <c r="M54" s="157">
        <v>10.92</v>
      </c>
      <c r="N54" s="157">
        <v>14.65</v>
      </c>
      <c r="O54" s="155">
        <v>0.5</v>
      </c>
      <c r="P54" s="158">
        <f>ROUND(N54*O54,2)</f>
        <v>7.33</v>
      </c>
      <c r="Q54" s="147">
        <f>MIN($Q$4,P54)</f>
        <v>5</v>
      </c>
      <c r="R54" s="148">
        <v>6.5</v>
      </c>
      <c r="T54" s="237">
        <f t="shared" si="21"/>
        <v>7488</v>
      </c>
      <c r="U54" s="238">
        <f t="shared" si="21"/>
        <v>4264</v>
      </c>
      <c r="V54" s="239">
        <f t="shared" si="21"/>
        <v>4186</v>
      </c>
      <c r="X54" s="237">
        <f t="shared" si="5"/>
        <v>5616</v>
      </c>
      <c r="Y54" s="238">
        <f t="shared" si="3"/>
        <v>3198</v>
      </c>
      <c r="Z54" s="239">
        <f t="shared" si="4"/>
        <v>3139.5</v>
      </c>
      <c r="AB54" s="225">
        <v>0.75</v>
      </c>
      <c r="AC54" s="226">
        <v>0.75</v>
      </c>
      <c r="AD54" s="227">
        <v>0.75</v>
      </c>
    </row>
    <row r="55" spans="2:30" x14ac:dyDescent="0.25">
      <c r="B55" s="149"/>
      <c r="C55" s="150"/>
      <c r="D55" s="151" t="s">
        <v>57</v>
      </c>
      <c r="E55" s="152" t="s">
        <v>58</v>
      </c>
      <c r="F55" s="70" t="s">
        <v>241</v>
      </c>
      <c r="G55" s="153" t="s">
        <v>8</v>
      </c>
      <c r="H55" s="154">
        <v>1.76</v>
      </c>
      <c r="I55" s="155"/>
      <c r="J55" s="156"/>
      <c r="K55" s="147">
        <f>ROUND(H55*(1-I55),2)</f>
        <v>1.76</v>
      </c>
      <c r="L55" s="147">
        <v>14.65</v>
      </c>
      <c r="M55" s="157">
        <v>10.92</v>
      </c>
      <c r="N55" s="157">
        <v>14.65</v>
      </c>
      <c r="O55" s="155">
        <v>0.5</v>
      </c>
      <c r="P55" s="158">
        <f t="shared" si="1"/>
        <v>7.33</v>
      </c>
      <c r="Q55" s="147">
        <f>MIN($Q$4,P55)</f>
        <v>5</v>
      </c>
      <c r="R55" s="148">
        <v>8.8000000000000007</v>
      </c>
      <c r="T55" s="237">
        <f t="shared" si="21"/>
        <v>10137.6</v>
      </c>
      <c r="U55" s="238">
        <f t="shared" si="21"/>
        <v>5772.8</v>
      </c>
      <c r="V55" s="239">
        <f t="shared" si="21"/>
        <v>5667.2</v>
      </c>
      <c r="X55" s="237">
        <f t="shared" si="5"/>
        <v>7603.2000000000007</v>
      </c>
      <c r="Y55" s="238">
        <f t="shared" si="3"/>
        <v>4329.6000000000004</v>
      </c>
      <c r="Z55" s="239">
        <f t="shared" si="4"/>
        <v>4250.3999999999996</v>
      </c>
      <c r="AB55" s="225">
        <v>0.75</v>
      </c>
      <c r="AC55" s="226">
        <v>0.75</v>
      </c>
      <c r="AD55" s="227">
        <v>0.75</v>
      </c>
    </row>
    <row r="56" spans="2:30" x14ac:dyDescent="0.25">
      <c r="B56" s="149"/>
      <c r="C56" s="150"/>
      <c r="D56" s="151" t="s">
        <v>120</v>
      </c>
      <c r="E56" s="152" t="s">
        <v>56</v>
      </c>
      <c r="F56" s="70" t="s">
        <v>242</v>
      </c>
      <c r="G56" s="153" t="s">
        <v>8</v>
      </c>
      <c r="H56" s="154">
        <v>3.93</v>
      </c>
      <c r="I56" s="155"/>
      <c r="J56" s="156"/>
      <c r="K56" s="147">
        <f>ROUND(H56*(1-I56),2)</f>
        <v>3.93</v>
      </c>
      <c r="L56" s="147">
        <v>14.65</v>
      </c>
      <c r="M56" s="157">
        <v>10.92</v>
      </c>
      <c r="N56" s="157">
        <v>9.85</v>
      </c>
      <c r="O56" s="155">
        <v>0.5</v>
      </c>
      <c r="P56" s="158">
        <f>ROUND(N56*O56,2)</f>
        <v>4.93</v>
      </c>
      <c r="Q56" s="147">
        <f>MIN($Q$4,P56)</f>
        <v>4.93</v>
      </c>
      <c r="R56" s="148">
        <v>19.37</v>
      </c>
      <c r="T56" s="237">
        <f t="shared" si="21"/>
        <v>22314.240000000002</v>
      </c>
      <c r="U56" s="238">
        <f t="shared" si="21"/>
        <v>12706.72</v>
      </c>
      <c r="V56" s="239">
        <f t="shared" si="21"/>
        <v>12474.28</v>
      </c>
      <c r="X56" s="237">
        <f t="shared" si="5"/>
        <v>16735.68</v>
      </c>
      <c r="Y56" s="238">
        <f t="shared" si="3"/>
        <v>9530.0399999999991</v>
      </c>
      <c r="Z56" s="239">
        <f t="shared" si="4"/>
        <v>9355.7100000000009</v>
      </c>
      <c r="AB56" s="225">
        <v>0.75</v>
      </c>
      <c r="AC56" s="226">
        <v>0.75</v>
      </c>
      <c r="AD56" s="227">
        <v>0.75</v>
      </c>
    </row>
    <row r="57" spans="2:30" ht="13.95" customHeight="1" thickBot="1" x14ac:dyDescent="0.3">
      <c r="B57" s="129"/>
      <c r="C57" s="130"/>
      <c r="D57" s="131" t="s">
        <v>119</v>
      </c>
      <c r="E57" s="132" t="s">
        <v>59</v>
      </c>
      <c r="F57" s="133" t="s">
        <v>243</v>
      </c>
      <c r="G57" s="134" t="s">
        <v>8</v>
      </c>
      <c r="H57" s="135">
        <v>1.3</v>
      </c>
      <c r="I57" s="136"/>
      <c r="J57" s="137"/>
      <c r="K57" s="138">
        <f>ROUND(H57*(1-I57),2)</f>
        <v>1.3</v>
      </c>
      <c r="L57" s="138">
        <v>14.65</v>
      </c>
      <c r="M57" s="139">
        <v>10.92</v>
      </c>
      <c r="N57" s="139">
        <v>14.65</v>
      </c>
      <c r="O57" s="136">
        <v>0.5</v>
      </c>
      <c r="P57" s="140">
        <f t="shared" si="1"/>
        <v>7.33</v>
      </c>
      <c r="Q57" s="138">
        <f>MIN($Q$4,P57)</f>
        <v>5</v>
      </c>
      <c r="R57" s="148">
        <v>6.5</v>
      </c>
      <c r="T57" s="240">
        <f t="shared" si="21"/>
        <v>7488</v>
      </c>
      <c r="U57" s="241">
        <f t="shared" si="21"/>
        <v>4264</v>
      </c>
      <c r="V57" s="242">
        <f t="shared" si="21"/>
        <v>4186</v>
      </c>
      <c r="X57" s="240">
        <f t="shared" si="5"/>
        <v>5616</v>
      </c>
      <c r="Y57" s="241">
        <f t="shared" si="3"/>
        <v>3198</v>
      </c>
      <c r="Z57" s="242">
        <f t="shared" si="4"/>
        <v>3139.5</v>
      </c>
      <c r="AB57" s="228">
        <v>0.75</v>
      </c>
      <c r="AC57" s="229">
        <v>0.75</v>
      </c>
      <c r="AD57" s="230">
        <v>0.75</v>
      </c>
    </row>
    <row r="58" spans="2:30" x14ac:dyDescent="0.25">
      <c r="B58" s="149"/>
      <c r="C58" s="183"/>
      <c r="D58" s="183" t="s">
        <v>303</v>
      </c>
      <c r="E58" s="152"/>
      <c r="F58" s="70"/>
      <c r="G58" s="153"/>
      <c r="H58" s="154"/>
      <c r="I58" s="155"/>
      <c r="J58" s="156"/>
      <c r="K58" s="147"/>
      <c r="L58" s="147"/>
      <c r="M58" s="157"/>
      <c r="N58" s="157"/>
      <c r="O58" s="155"/>
      <c r="P58" s="158"/>
      <c r="Q58" s="147"/>
      <c r="R58" s="148"/>
      <c r="T58" s="237"/>
      <c r="U58" s="238"/>
      <c r="V58" s="239"/>
      <c r="X58" s="237"/>
      <c r="Y58" s="238"/>
      <c r="Z58" s="239"/>
      <c r="AB58" s="225">
        <v>0.75</v>
      </c>
      <c r="AC58" s="226">
        <v>0.75</v>
      </c>
      <c r="AD58" s="227">
        <v>0.75</v>
      </c>
    </row>
    <row r="59" spans="2:30" x14ac:dyDescent="0.25">
      <c r="B59" s="149"/>
      <c r="C59" s="150"/>
      <c r="D59" s="151" t="s">
        <v>244</v>
      </c>
      <c r="E59" s="152" t="s">
        <v>245</v>
      </c>
      <c r="F59" s="70" t="s">
        <v>246</v>
      </c>
      <c r="G59" s="153" t="s">
        <v>8</v>
      </c>
      <c r="H59" s="154">
        <v>2.42</v>
      </c>
      <c r="I59" s="155">
        <v>0.2</v>
      </c>
      <c r="J59" s="156" t="s">
        <v>156</v>
      </c>
      <c r="K59" s="147">
        <f>H59*(1-I59)</f>
        <v>1.9359999999999999</v>
      </c>
      <c r="L59" s="147">
        <v>4.45</v>
      </c>
      <c r="M59" s="147">
        <v>6.43</v>
      </c>
      <c r="N59" s="147">
        <v>4.45</v>
      </c>
      <c r="O59" s="155">
        <v>0.5</v>
      </c>
      <c r="P59" s="147">
        <f>ROUND(N59*O59,2)</f>
        <v>2.23</v>
      </c>
      <c r="Q59" s="147">
        <f>MIN(4,P59)</f>
        <v>2.23</v>
      </c>
      <c r="R59" s="171">
        <v>4.32</v>
      </c>
      <c r="T59" s="237">
        <f t="shared" ref="T59:V68" si="22">ROUNDDOWN($R59*T$6,2)</f>
        <v>4976.6400000000003</v>
      </c>
      <c r="U59" s="238">
        <f t="shared" si="22"/>
        <v>2833.92</v>
      </c>
      <c r="V59" s="239">
        <f t="shared" si="22"/>
        <v>2782.08</v>
      </c>
      <c r="X59" s="237">
        <f t="shared" si="5"/>
        <v>3732.4800000000005</v>
      </c>
      <c r="Y59" s="238">
        <f t="shared" si="3"/>
        <v>2125.44</v>
      </c>
      <c r="Z59" s="239">
        <f t="shared" si="4"/>
        <v>2086.56</v>
      </c>
      <c r="AB59" s="225">
        <v>0.75</v>
      </c>
      <c r="AC59" s="226">
        <v>0.75</v>
      </c>
      <c r="AD59" s="227">
        <v>0.75</v>
      </c>
    </row>
    <row r="60" spans="2:30" x14ac:dyDescent="0.25">
      <c r="B60" s="149"/>
      <c r="C60" s="150"/>
      <c r="D60" s="151" t="s">
        <v>247</v>
      </c>
      <c r="E60" s="152" t="s">
        <v>67</v>
      </c>
      <c r="F60" s="70" t="s">
        <v>246</v>
      </c>
      <c r="G60" s="153" t="s">
        <v>8</v>
      </c>
      <c r="H60" s="154">
        <v>3.75</v>
      </c>
      <c r="I60" s="155">
        <v>0.2</v>
      </c>
      <c r="J60" s="156" t="s">
        <v>156</v>
      </c>
      <c r="K60" s="147">
        <f>H60*(1-I60)</f>
        <v>3</v>
      </c>
      <c r="L60" s="147">
        <v>4.45</v>
      </c>
      <c r="M60" s="147">
        <v>6.43</v>
      </c>
      <c r="N60" s="147">
        <v>4.45</v>
      </c>
      <c r="O60" s="155">
        <v>0.5</v>
      </c>
      <c r="P60" s="147">
        <f>ROUND(N60*O60,2)</f>
        <v>2.23</v>
      </c>
      <c r="Q60" s="147">
        <f>MIN(4,P60)</f>
        <v>2.23</v>
      </c>
      <c r="R60" s="171">
        <v>6.6899999999999995</v>
      </c>
      <c r="T60" s="237">
        <f t="shared" si="22"/>
        <v>7706.88</v>
      </c>
      <c r="U60" s="238">
        <f t="shared" si="22"/>
        <v>4388.6400000000003</v>
      </c>
      <c r="V60" s="239">
        <f t="shared" si="22"/>
        <v>4308.3599999999997</v>
      </c>
      <c r="X60" s="237">
        <f t="shared" si="5"/>
        <v>5780.16</v>
      </c>
      <c r="Y60" s="238">
        <f t="shared" si="3"/>
        <v>3291.4800000000005</v>
      </c>
      <c r="Z60" s="239">
        <f t="shared" si="4"/>
        <v>3231.2699999999995</v>
      </c>
      <c r="AB60" s="225">
        <v>0.75</v>
      </c>
      <c r="AC60" s="226">
        <v>0.75</v>
      </c>
      <c r="AD60" s="227">
        <v>0.75</v>
      </c>
    </row>
    <row r="61" spans="2:30" x14ac:dyDescent="0.25">
      <c r="B61" s="149"/>
      <c r="C61" s="150"/>
      <c r="D61" s="151" t="s">
        <v>62</v>
      </c>
      <c r="E61" s="152" t="s">
        <v>63</v>
      </c>
      <c r="F61" s="70" t="s">
        <v>248</v>
      </c>
      <c r="G61" s="153" t="s">
        <v>8</v>
      </c>
      <c r="H61" s="154">
        <v>4.9000000000000004</v>
      </c>
      <c r="I61" s="155">
        <v>0.43</v>
      </c>
      <c r="J61" s="156" t="s">
        <v>157</v>
      </c>
      <c r="K61" s="147">
        <f t="shared" ref="K61:K68" si="23">H61*(1-I61)</f>
        <v>2.7930000000000006</v>
      </c>
      <c r="L61" s="147">
        <v>4.45</v>
      </c>
      <c r="M61" s="147">
        <v>6.43</v>
      </c>
      <c r="N61" s="147">
        <v>4.45</v>
      </c>
      <c r="O61" s="155">
        <v>0.5</v>
      </c>
      <c r="P61" s="147">
        <f t="shared" ref="P61:P91" si="24">ROUND(N61*O61,2)</f>
        <v>2.23</v>
      </c>
      <c r="Q61" s="147">
        <f t="shared" ref="Q61:Q68" si="25">MIN(4,P61)</f>
        <v>2.23</v>
      </c>
      <c r="R61" s="171">
        <v>6.23</v>
      </c>
      <c r="T61" s="237">
        <f t="shared" si="22"/>
        <v>7176.96</v>
      </c>
      <c r="U61" s="238">
        <f t="shared" si="22"/>
        <v>4086.88</v>
      </c>
      <c r="V61" s="239">
        <f t="shared" si="22"/>
        <v>4012.12</v>
      </c>
      <c r="X61" s="237">
        <f t="shared" si="5"/>
        <v>5382.72</v>
      </c>
      <c r="Y61" s="238">
        <f t="shared" si="3"/>
        <v>3065.16</v>
      </c>
      <c r="Z61" s="239">
        <f t="shared" si="4"/>
        <v>3009.09</v>
      </c>
      <c r="AB61" s="225">
        <v>0.75</v>
      </c>
      <c r="AC61" s="226">
        <v>0.75</v>
      </c>
      <c r="AD61" s="227">
        <v>0.75</v>
      </c>
    </row>
    <row r="62" spans="2:30" x14ac:dyDescent="0.25">
      <c r="B62" s="149"/>
      <c r="C62" s="150"/>
      <c r="D62" s="151" t="s">
        <v>71</v>
      </c>
      <c r="E62" s="152" t="s">
        <v>72</v>
      </c>
      <c r="F62" s="70" t="s">
        <v>249</v>
      </c>
      <c r="G62" s="153" t="s">
        <v>8</v>
      </c>
      <c r="H62" s="154">
        <v>3.75</v>
      </c>
      <c r="I62" s="155">
        <v>0.25</v>
      </c>
      <c r="J62" s="156" t="s">
        <v>158</v>
      </c>
      <c r="K62" s="147">
        <f>H62*(1-I62)</f>
        <v>2.8125</v>
      </c>
      <c r="L62" s="147">
        <v>4.45</v>
      </c>
      <c r="M62" s="147">
        <v>6.43</v>
      </c>
      <c r="N62" s="147">
        <v>4.45</v>
      </c>
      <c r="O62" s="155">
        <v>0.5</v>
      </c>
      <c r="P62" s="147">
        <f>ROUND(N62*O62,2)</f>
        <v>2.23</v>
      </c>
      <c r="Q62" s="147">
        <f>MIN(4,P62)</f>
        <v>2.23</v>
      </c>
      <c r="R62" s="171">
        <v>6.23</v>
      </c>
      <c r="T62" s="237">
        <f t="shared" si="22"/>
        <v>7176.96</v>
      </c>
      <c r="U62" s="238">
        <f t="shared" si="22"/>
        <v>4086.88</v>
      </c>
      <c r="V62" s="239">
        <f t="shared" si="22"/>
        <v>4012.12</v>
      </c>
      <c r="X62" s="237">
        <f t="shared" si="5"/>
        <v>5382.72</v>
      </c>
      <c r="Y62" s="238">
        <f t="shared" si="3"/>
        <v>3065.16</v>
      </c>
      <c r="Z62" s="239">
        <f t="shared" si="4"/>
        <v>3009.09</v>
      </c>
      <c r="AB62" s="225">
        <v>0.75</v>
      </c>
      <c r="AC62" s="226">
        <v>0.75</v>
      </c>
      <c r="AD62" s="227">
        <v>0.75</v>
      </c>
    </row>
    <row r="63" spans="2:30" x14ac:dyDescent="0.25">
      <c r="B63" s="149"/>
      <c r="C63" s="150"/>
      <c r="D63" s="151" t="s">
        <v>118</v>
      </c>
      <c r="E63" s="152" t="s">
        <v>68</v>
      </c>
      <c r="F63" s="70" t="s">
        <v>250</v>
      </c>
      <c r="G63" s="153" t="s">
        <v>127</v>
      </c>
      <c r="H63" s="154">
        <v>4.8499999999999996</v>
      </c>
      <c r="I63" s="155">
        <v>0.4</v>
      </c>
      <c r="J63" s="156" t="s">
        <v>156</v>
      </c>
      <c r="K63" s="147">
        <f t="shared" si="23"/>
        <v>2.9099999999999997</v>
      </c>
      <c r="L63" s="147">
        <v>4.45</v>
      </c>
      <c r="M63" s="147">
        <v>6.43</v>
      </c>
      <c r="N63" s="147">
        <v>4.45</v>
      </c>
      <c r="O63" s="155">
        <v>0.5</v>
      </c>
      <c r="P63" s="147">
        <f t="shared" si="24"/>
        <v>2.23</v>
      </c>
      <c r="Q63" s="147">
        <f t="shared" si="25"/>
        <v>2.23</v>
      </c>
      <c r="R63" s="171">
        <v>6.45</v>
      </c>
      <c r="T63" s="237">
        <f t="shared" si="22"/>
        <v>7430.4</v>
      </c>
      <c r="U63" s="238">
        <f t="shared" si="22"/>
        <v>4231.2</v>
      </c>
      <c r="V63" s="239">
        <f t="shared" si="22"/>
        <v>4153.8</v>
      </c>
      <c r="X63" s="237">
        <f t="shared" si="5"/>
        <v>5572.7999999999993</v>
      </c>
      <c r="Y63" s="238">
        <f t="shared" si="3"/>
        <v>3173.3999999999996</v>
      </c>
      <c r="Z63" s="239">
        <f t="shared" si="4"/>
        <v>3115.3500000000004</v>
      </c>
      <c r="AB63" s="225">
        <v>0.75</v>
      </c>
      <c r="AC63" s="226">
        <v>0.75</v>
      </c>
      <c r="AD63" s="227">
        <v>0.75</v>
      </c>
    </row>
    <row r="64" spans="2:30" x14ac:dyDescent="0.25">
      <c r="B64" s="149"/>
      <c r="C64" s="150"/>
      <c r="D64" s="151" t="s">
        <v>60</v>
      </c>
      <c r="E64" s="152" t="s">
        <v>61</v>
      </c>
      <c r="F64" s="70" t="s">
        <v>251</v>
      </c>
      <c r="G64" s="153" t="s">
        <v>8</v>
      </c>
      <c r="H64" s="154">
        <v>3.11</v>
      </c>
      <c r="I64" s="155">
        <v>0.4</v>
      </c>
      <c r="J64" s="156" t="s">
        <v>156</v>
      </c>
      <c r="K64" s="147">
        <f>H64*(1-I64)</f>
        <v>1.8659999999999999</v>
      </c>
      <c r="L64" s="147">
        <v>4.45</v>
      </c>
      <c r="M64" s="147">
        <v>6.43</v>
      </c>
      <c r="N64" s="147">
        <v>4.45</v>
      </c>
      <c r="O64" s="155">
        <v>0.5</v>
      </c>
      <c r="P64" s="147">
        <f>ROUND(N64*O64,2)</f>
        <v>2.23</v>
      </c>
      <c r="Q64" s="147">
        <f>MIN(4,P64)</f>
        <v>2.23</v>
      </c>
      <c r="R64" s="171">
        <v>4.16</v>
      </c>
      <c r="T64" s="237">
        <f t="shared" si="22"/>
        <v>4792.32</v>
      </c>
      <c r="U64" s="238">
        <f t="shared" si="22"/>
        <v>2728.96</v>
      </c>
      <c r="V64" s="239">
        <f t="shared" si="22"/>
        <v>2679.04</v>
      </c>
      <c r="X64" s="237">
        <f t="shared" si="5"/>
        <v>3594.24</v>
      </c>
      <c r="Y64" s="238">
        <f t="shared" si="3"/>
        <v>2046.72</v>
      </c>
      <c r="Z64" s="239">
        <f t="shared" si="4"/>
        <v>2009.28</v>
      </c>
      <c r="AB64" s="225">
        <v>0.75</v>
      </c>
      <c r="AC64" s="226">
        <v>0.75</v>
      </c>
      <c r="AD64" s="227">
        <v>0.75</v>
      </c>
    </row>
    <row r="65" spans="2:30" x14ac:dyDescent="0.25">
      <c r="B65" s="149"/>
      <c r="C65" s="150"/>
      <c r="D65" s="151" t="s">
        <v>64</v>
      </c>
      <c r="E65" s="152" t="s">
        <v>65</v>
      </c>
      <c r="F65" s="70" t="s">
        <v>252</v>
      </c>
      <c r="G65" s="153" t="s">
        <v>253</v>
      </c>
      <c r="H65" s="154">
        <v>13.91</v>
      </c>
      <c r="I65" s="155">
        <v>0.56999999999999995</v>
      </c>
      <c r="J65" s="156" t="s">
        <v>158</v>
      </c>
      <c r="K65" s="147">
        <f>H65*(1-I65)</f>
        <v>5.9813000000000009</v>
      </c>
      <c r="L65" s="147">
        <v>4.45</v>
      </c>
      <c r="M65" s="147">
        <v>1.2</v>
      </c>
      <c r="N65" s="147">
        <v>1.2</v>
      </c>
      <c r="O65" s="155">
        <v>0.5</v>
      </c>
      <c r="P65" s="147">
        <f>ROUND(N65*O65,2)</f>
        <v>0.6</v>
      </c>
      <c r="Q65" s="147">
        <f>MIN(4,P65)</f>
        <v>0.6</v>
      </c>
      <c r="R65" s="171">
        <v>3.59</v>
      </c>
      <c r="T65" s="237">
        <f t="shared" si="22"/>
        <v>4135.68</v>
      </c>
      <c r="U65" s="238">
        <f t="shared" si="22"/>
        <v>2355.04</v>
      </c>
      <c r="V65" s="239">
        <f t="shared" si="22"/>
        <v>2311.96</v>
      </c>
      <c r="X65" s="237">
        <f t="shared" si="5"/>
        <v>3101.76</v>
      </c>
      <c r="Y65" s="238">
        <f t="shared" si="3"/>
        <v>1766.28</v>
      </c>
      <c r="Z65" s="239">
        <f t="shared" si="4"/>
        <v>1733.97</v>
      </c>
      <c r="AB65" s="225">
        <v>0.75</v>
      </c>
      <c r="AC65" s="226">
        <v>0.75</v>
      </c>
      <c r="AD65" s="227">
        <v>0.75</v>
      </c>
    </row>
    <row r="66" spans="2:30" x14ac:dyDescent="0.25">
      <c r="B66" s="149"/>
      <c r="C66" s="150"/>
      <c r="D66" s="151" t="s">
        <v>254</v>
      </c>
      <c r="E66" s="152" t="s">
        <v>66</v>
      </c>
      <c r="F66" s="70"/>
      <c r="G66" s="153" t="s">
        <v>253</v>
      </c>
      <c r="H66" s="154">
        <v>13.51</v>
      </c>
      <c r="I66" s="155">
        <v>0.56000000000000005</v>
      </c>
      <c r="J66" s="156" t="s">
        <v>156</v>
      </c>
      <c r="K66" s="147">
        <f>H66*(1-I66)</f>
        <v>5.944399999999999</v>
      </c>
      <c r="L66" s="147">
        <v>4.45</v>
      </c>
      <c r="M66" s="147">
        <v>1.2</v>
      </c>
      <c r="N66" s="147">
        <v>1.2</v>
      </c>
      <c r="O66" s="155">
        <v>0.5</v>
      </c>
      <c r="P66" s="147">
        <f>ROUND(N66*O66,2)</f>
        <v>0.6</v>
      </c>
      <c r="Q66" s="147">
        <f>MIN(4,P66)</f>
        <v>0.6</v>
      </c>
      <c r="R66" s="171">
        <v>3.57</v>
      </c>
      <c r="T66" s="237">
        <f t="shared" si="22"/>
        <v>4112.6400000000003</v>
      </c>
      <c r="U66" s="238">
        <f t="shared" si="22"/>
        <v>2341.92</v>
      </c>
      <c r="V66" s="239">
        <f t="shared" si="22"/>
        <v>2299.08</v>
      </c>
      <c r="X66" s="237">
        <f t="shared" si="5"/>
        <v>3084.4800000000005</v>
      </c>
      <c r="Y66" s="238">
        <f t="shared" si="3"/>
        <v>1756.44</v>
      </c>
      <c r="Z66" s="239">
        <f t="shared" si="4"/>
        <v>1724.31</v>
      </c>
      <c r="AB66" s="225">
        <v>0.75</v>
      </c>
      <c r="AC66" s="226">
        <v>0.75</v>
      </c>
      <c r="AD66" s="227">
        <v>0.75</v>
      </c>
    </row>
    <row r="67" spans="2:30" x14ac:dyDescent="0.25">
      <c r="B67" s="149"/>
      <c r="C67" s="150"/>
      <c r="D67" s="151" t="s">
        <v>69</v>
      </c>
      <c r="E67" s="152" t="s">
        <v>70</v>
      </c>
      <c r="F67" s="70" t="s">
        <v>255</v>
      </c>
      <c r="G67" s="153" t="s">
        <v>256</v>
      </c>
      <c r="H67" s="154">
        <v>5.54</v>
      </c>
      <c r="I67" s="155">
        <v>0.4</v>
      </c>
      <c r="J67" s="156" t="s">
        <v>156</v>
      </c>
      <c r="K67" s="147">
        <f t="shared" si="23"/>
        <v>3.3239999999999998</v>
      </c>
      <c r="L67" s="147">
        <v>4.45</v>
      </c>
      <c r="M67" s="147">
        <v>1.2</v>
      </c>
      <c r="N67" s="147">
        <v>1.2</v>
      </c>
      <c r="O67" s="155">
        <v>0.5</v>
      </c>
      <c r="P67" s="147">
        <f t="shared" si="24"/>
        <v>0.6</v>
      </c>
      <c r="Q67" s="147">
        <f t="shared" si="25"/>
        <v>0.6</v>
      </c>
      <c r="R67" s="171">
        <v>1.99</v>
      </c>
      <c r="T67" s="237">
        <f t="shared" si="22"/>
        <v>2292.48</v>
      </c>
      <c r="U67" s="238">
        <f t="shared" si="22"/>
        <v>1305.44</v>
      </c>
      <c r="V67" s="239">
        <f t="shared" si="22"/>
        <v>1281.56</v>
      </c>
      <c r="X67" s="237">
        <f t="shared" si="5"/>
        <v>1719.3600000000001</v>
      </c>
      <c r="Y67" s="238">
        <f t="shared" si="3"/>
        <v>979.08</v>
      </c>
      <c r="Z67" s="239">
        <f t="shared" si="4"/>
        <v>961.17</v>
      </c>
      <c r="AB67" s="225">
        <v>0.75</v>
      </c>
      <c r="AC67" s="226">
        <v>0.75</v>
      </c>
      <c r="AD67" s="227">
        <v>0.75</v>
      </c>
    </row>
    <row r="68" spans="2:30" ht="13.8" thickBot="1" x14ac:dyDescent="0.3">
      <c r="B68" s="129"/>
      <c r="C68" s="130"/>
      <c r="D68" s="172" t="s">
        <v>257</v>
      </c>
      <c r="E68" s="173" t="s">
        <v>258</v>
      </c>
      <c r="F68" s="69" t="s">
        <v>255</v>
      </c>
      <c r="G68" s="184" t="s">
        <v>256</v>
      </c>
      <c r="H68" s="175">
        <v>13.6</v>
      </c>
      <c r="I68" s="176">
        <v>0.4</v>
      </c>
      <c r="J68" s="177" t="s">
        <v>156</v>
      </c>
      <c r="K68" s="178">
        <f t="shared" si="23"/>
        <v>8.16</v>
      </c>
      <c r="L68" s="178">
        <v>4.45</v>
      </c>
      <c r="M68" s="178">
        <v>1.2</v>
      </c>
      <c r="N68" s="178">
        <v>1.2</v>
      </c>
      <c r="O68" s="176">
        <v>0.5</v>
      </c>
      <c r="P68" s="178">
        <f t="shared" si="24"/>
        <v>0.6</v>
      </c>
      <c r="Q68" s="178">
        <f t="shared" si="25"/>
        <v>0.6</v>
      </c>
      <c r="R68" s="181">
        <v>4.9000000000000004</v>
      </c>
      <c r="T68" s="249">
        <f t="shared" si="22"/>
        <v>5644.8</v>
      </c>
      <c r="U68" s="250">
        <f t="shared" si="22"/>
        <v>3214.4</v>
      </c>
      <c r="V68" s="251">
        <f t="shared" si="22"/>
        <v>3155.6</v>
      </c>
      <c r="X68" s="249">
        <f t="shared" si="5"/>
        <v>4233.6000000000004</v>
      </c>
      <c r="Y68" s="250">
        <f t="shared" si="3"/>
        <v>2410.8000000000002</v>
      </c>
      <c r="Z68" s="251">
        <f t="shared" si="4"/>
        <v>2366.6999999999998</v>
      </c>
      <c r="AB68" s="228">
        <v>0.75</v>
      </c>
      <c r="AC68" s="229">
        <v>0.75</v>
      </c>
      <c r="AD68" s="230">
        <v>0.75</v>
      </c>
    </row>
    <row r="69" spans="2:30" x14ac:dyDescent="0.25">
      <c r="B69" s="185"/>
      <c r="C69" s="186"/>
      <c r="D69" s="186" t="s">
        <v>304</v>
      </c>
      <c r="E69" s="187"/>
      <c r="F69" s="70" t="s">
        <v>259</v>
      </c>
      <c r="G69" s="188"/>
      <c r="H69" s="189"/>
      <c r="I69" s="190"/>
      <c r="J69" s="191"/>
      <c r="K69" s="192"/>
      <c r="L69" s="192"/>
      <c r="M69" s="192"/>
      <c r="N69" s="192"/>
      <c r="O69" s="190"/>
      <c r="P69" s="192"/>
      <c r="Q69" s="192"/>
      <c r="R69" s="182"/>
      <c r="T69" s="234"/>
      <c r="U69" s="235"/>
      <c r="V69" s="236"/>
      <c r="X69" s="234"/>
      <c r="Y69" s="235"/>
      <c r="Z69" s="236"/>
      <c r="AB69" s="222"/>
      <c r="AC69" s="223"/>
      <c r="AD69" s="224"/>
    </row>
    <row r="70" spans="2:30" x14ac:dyDescent="0.25">
      <c r="B70" s="159"/>
      <c r="C70" s="160"/>
      <c r="D70" s="151" t="s">
        <v>260</v>
      </c>
      <c r="E70" s="152" t="s">
        <v>261</v>
      </c>
      <c r="F70" s="70" t="s">
        <v>262</v>
      </c>
      <c r="G70" s="153" t="s">
        <v>8</v>
      </c>
      <c r="H70" s="154">
        <v>12.55</v>
      </c>
      <c r="I70" s="155">
        <v>0.43</v>
      </c>
      <c r="J70" s="156" t="s">
        <v>157</v>
      </c>
      <c r="K70" s="147">
        <f t="shared" ref="K70:K75" si="26">H70*(1-I70)</f>
        <v>7.1535000000000011</v>
      </c>
      <c r="L70" s="147">
        <v>6.07</v>
      </c>
      <c r="M70" s="147">
        <v>4.79</v>
      </c>
      <c r="N70" s="147">
        <v>6.07</v>
      </c>
      <c r="O70" s="155">
        <v>0.5</v>
      </c>
      <c r="P70" s="147">
        <f>ROUND(N70*O70,2)</f>
        <v>3.04</v>
      </c>
      <c r="Q70" s="147">
        <f t="shared" ref="Q70:Q75" si="27">MIN(4,P70)</f>
        <v>3.04</v>
      </c>
      <c r="R70" s="171">
        <v>21.75</v>
      </c>
      <c r="T70" s="237">
        <f t="shared" ref="T70:V75" si="28">ROUNDDOWN($R70*T$6,2)</f>
        <v>25056</v>
      </c>
      <c r="U70" s="238">
        <f t="shared" si="28"/>
        <v>14268</v>
      </c>
      <c r="V70" s="239">
        <f t="shared" si="28"/>
        <v>14007</v>
      </c>
      <c r="X70" s="237">
        <f t="shared" si="5"/>
        <v>18792</v>
      </c>
      <c r="Y70" s="238">
        <f t="shared" si="3"/>
        <v>10701</v>
      </c>
      <c r="Z70" s="239">
        <f t="shared" si="4"/>
        <v>10505.25</v>
      </c>
      <c r="AB70" s="225">
        <v>0.75</v>
      </c>
      <c r="AC70" s="226">
        <v>0.75</v>
      </c>
      <c r="AD70" s="227">
        <v>0.75</v>
      </c>
    </row>
    <row r="71" spans="2:30" ht="13.8" thickBot="1" x14ac:dyDescent="0.3">
      <c r="B71" s="159"/>
      <c r="C71" s="160"/>
      <c r="D71" s="151" t="s">
        <v>263</v>
      </c>
      <c r="E71" s="152" t="s">
        <v>76</v>
      </c>
      <c r="F71" s="70" t="s">
        <v>262</v>
      </c>
      <c r="G71" s="153" t="s">
        <v>8</v>
      </c>
      <c r="H71" s="154">
        <v>7.8</v>
      </c>
      <c r="I71" s="155">
        <v>0.44</v>
      </c>
      <c r="J71" s="156" t="s">
        <v>157</v>
      </c>
      <c r="K71" s="147">
        <f t="shared" si="26"/>
        <v>4.3680000000000003</v>
      </c>
      <c r="L71" s="147">
        <v>6.07</v>
      </c>
      <c r="M71" s="147">
        <v>4.79</v>
      </c>
      <c r="N71" s="147">
        <v>6.07</v>
      </c>
      <c r="O71" s="155">
        <v>0.5</v>
      </c>
      <c r="P71" s="147">
        <f>ROUND(N71*O71,2)</f>
        <v>3.04</v>
      </c>
      <c r="Q71" s="147">
        <f t="shared" si="27"/>
        <v>3.04</v>
      </c>
      <c r="R71" s="171">
        <v>13.28</v>
      </c>
      <c r="T71" s="237">
        <f t="shared" si="28"/>
        <v>15298.56</v>
      </c>
      <c r="U71" s="238">
        <f t="shared" si="28"/>
        <v>8711.68</v>
      </c>
      <c r="V71" s="239">
        <f t="shared" si="28"/>
        <v>8552.32</v>
      </c>
      <c r="X71" s="237">
        <f t="shared" ref="X71:X91" si="29">T71*(AB71)</f>
        <v>11473.92</v>
      </c>
      <c r="Y71" s="238">
        <f t="shared" ref="Y71:Y91" si="30">U71*(AC71)</f>
        <v>6533.76</v>
      </c>
      <c r="Z71" s="239">
        <f t="shared" ref="Z71:Z91" si="31">V71*(AD71)</f>
        <v>6414.24</v>
      </c>
      <c r="AB71" s="225">
        <v>0.75</v>
      </c>
      <c r="AC71" s="226">
        <v>0.75</v>
      </c>
      <c r="AD71" s="227">
        <v>0.75</v>
      </c>
    </row>
    <row r="72" spans="2:30" x14ac:dyDescent="0.25">
      <c r="B72" s="149"/>
      <c r="C72" s="150"/>
      <c r="D72" s="151" t="s">
        <v>264</v>
      </c>
      <c r="E72" s="152" t="s">
        <v>75</v>
      </c>
      <c r="F72" s="68"/>
      <c r="G72" s="153" t="s">
        <v>8</v>
      </c>
      <c r="H72" s="154">
        <v>9.0500000000000007</v>
      </c>
      <c r="I72" s="155">
        <v>0.43</v>
      </c>
      <c r="J72" s="156" t="s">
        <v>157</v>
      </c>
      <c r="K72" s="147">
        <f t="shared" si="26"/>
        <v>5.158500000000001</v>
      </c>
      <c r="L72" s="147">
        <v>6.07</v>
      </c>
      <c r="M72" s="147">
        <v>4.79</v>
      </c>
      <c r="N72" s="147">
        <v>6.07</v>
      </c>
      <c r="O72" s="155">
        <v>0.5</v>
      </c>
      <c r="P72" s="147">
        <f>ROUND(N72*O72,2)</f>
        <v>3.04</v>
      </c>
      <c r="Q72" s="147">
        <f t="shared" si="27"/>
        <v>3.04</v>
      </c>
      <c r="R72" s="171">
        <v>15.68</v>
      </c>
      <c r="T72" s="237">
        <f t="shared" si="28"/>
        <v>18063.36</v>
      </c>
      <c r="U72" s="238">
        <f t="shared" si="28"/>
        <v>10286.08</v>
      </c>
      <c r="V72" s="239">
        <f t="shared" si="28"/>
        <v>10097.92</v>
      </c>
      <c r="X72" s="237">
        <f t="shared" si="29"/>
        <v>13547.52</v>
      </c>
      <c r="Y72" s="238">
        <f t="shared" si="30"/>
        <v>7714.5599999999995</v>
      </c>
      <c r="Z72" s="239">
        <f t="shared" si="31"/>
        <v>7573.4400000000005</v>
      </c>
      <c r="AB72" s="225">
        <v>0.75</v>
      </c>
      <c r="AC72" s="226">
        <v>0.75</v>
      </c>
      <c r="AD72" s="227">
        <v>0.75</v>
      </c>
    </row>
    <row r="73" spans="2:30" ht="13.8" thickBot="1" x14ac:dyDescent="0.3">
      <c r="B73" s="149"/>
      <c r="C73" s="150"/>
      <c r="D73" s="151" t="s">
        <v>265</v>
      </c>
      <c r="E73" s="152" t="s">
        <v>74</v>
      </c>
      <c r="F73" s="133" t="s">
        <v>266</v>
      </c>
      <c r="G73" s="153" t="s">
        <v>8</v>
      </c>
      <c r="H73" s="154">
        <v>33.21</v>
      </c>
      <c r="I73" s="155">
        <v>0.5</v>
      </c>
      <c r="J73" s="156" t="s">
        <v>156</v>
      </c>
      <c r="K73" s="147">
        <f t="shared" si="26"/>
        <v>16.605</v>
      </c>
      <c r="L73" s="147">
        <v>5.64</v>
      </c>
      <c r="M73" s="147">
        <v>4.79</v>
      </c>
      <c r="N73" s="147">
        <v>5.64</v>
      </c>
      <c r="O73" s="155">
        <v>0.5</v>
      </c>
      <c r="P73" s="147">
        <f t="shared" si="24"/>
        <v>2.82</v>
      </c>
      <c r="Q73" s="147">
        <f t="shared" si="27"/>
        <v>2.82</v>
      </c>
      <c r="R73" s="171">
        <v>46.83</v>
      </c>
      <c r="T73" s="237">
        <f t="shared" si="28"/>
        <v>53948.160000000003</v>
      </c>
      <c r="U73" s="238">
        <f t="shared" si="28"/>
        <v>30720.48</v>
      </c>
      <c r="V73" s="239">
        <f t="shared" si="28"/>
        <v>30158.52</v>
      </c>
      <c r="X73" s="237">
        <f t="shared" si="29"/>
        <v>40461.120000000003</v>
      </c>
      <c r="Y73" s="238">
        <f t="shared" si="30"/>
        <v>23040.36</v>
      </c>
      <c r="Z73" s="239">
        <f t="shared" si="31"/>
        <v>22618.89</v>
      </c>
      <c r="AB73" s="225">
        <v>0.75</v>
      </c>
      <c r="AC73" s="226">
        <v>0.75</v>
      </c>
      <c r="AD73" s="227">
        <v>0.75</v>
      </c>
    </row>
    <row r="74" spans="2:30" x14ac:dyDescent="0.25">
      <c r="B74" s="149"/>
      <c r="C74" s="150"/>
      <c r="D74" s="151" t="s">
        <v>267</v>
      </c>
      <c r="E74" s="152" t="s">
        <v>73</v>
      </c>
      <c r="F74" s="163"/>
      <c r="G74" s="153" t="s">
        <v>8</v>
      </c>
      <c r="H74" s="154">
        <v>33.03</v>
      </c>
      <c r="I74" s="155">
        <v>0.5</v>
      </c>
      <c r="J74" s="156" t="s">
        <v>157</v>
      </c>
      <c r="K74" s="147">
        <f t="shared" si="26"/>
        <v>16.515000000000001</v>
      </c>
      <c r="L74" s="147">
        <v>5.64</v>
      </c>
      <c r="M74" s="147">
        <v>4.79</v>
      </c>
      <c r="N74" s="147">
        <v>5.64</v>
      </c>
      <c r="O74" s="155">
        <v>0.5</v>
      </c>
      <c r="P74" s="147">
        <f>ROUND(N74*O74,2)</f>
        <v>2.82</v>
      </c>
      <c r="Q74" s="147">
        <f t="shared" si="27"/>
        <v>2.82</v>
      </c>
      <c r="R74" s="171">
        <v>46.57</v>
      </c>
      <c r="T74" s="237">
        <f t="shared" si="28"/>
        <v>53648.639999999999</v>
      </c>
      <c r="U74" s="238">
        <f t="shared" si="28"/>
        <v>30549.919999999998</v>
      </c>
      <c r="V74" s="239">
        <f t="shared" si="28"/>
        <v>29991.08</v>
      </c>
      <c r="X74" s="237">
        <f t="shared" si="29"/>
        <v>40236.479999999996</v>
      </c>
      <c r="Y74" s="238">
        <f t="shared" si="30"/>
        <v>22912.44</v>
      </c>
      <c r="Z74" s="239">
        <f t="shared" si="31"/>
        <v>22493.31</v>
      </c>
      <c r="AB74" s="225">
        <v>0.75</v>
      </c>
      <c r="AC74" s="226">
        <v>0.75</v>
      </c>
      <c r="AD74" s="227">
        <v>0.75</v>
      </c>
    </row>
    <row r="75" spans="2:30" ht="13.8" thickBot="1" x14ac:dyDescent="0.3">
      <c r="B75" s="129"/>
      <c r="C75" s="130"/>
      <c r="D75" s="172" t="s">
        <v>268</v>
      </c>
      <c r="E75" s="173" t="s">
        <v>133</v>
      </c>
      <c r="F75" s="69" t="s">
        <v>262</v>
      </c>
      <c r="G75" s="184" t="s">
        <v>8</v>
      </c>
      <c r="H75" s="175">
        <v>38.99</v>
      </c>
      <c r="I75" s="176">
        <v>0.7</v>
      </c>
      <c r="J75" s="177" t="s">
        <v>157</v>
      </c>
      <c r="K75" s="178">
        <f t="shared" si="26"/>
        <v>11.697000000000003</v>
      </c>
      <c r="L75" s="178">
        <v>4.53</v>
      </c>
      <c r="M75" s="178">
        <v>4.79</v>
      </c>
      <c r="N75" s="178">
        <v>4.53</v>
      </c>
      <c r="O75" s="176">
        <v>0.5</v>
      </c>
      <c r="P75" s="178">
        <f t="shared" si="24"/>
        <v>2.27</v>
      </c>
      <c r="Q75" s="178">
        <f t="shared" si="27"/>
        <v>2.27</v>
      </c>
      <c r="R75" s="181">
        <v>26.55</v>
      </c>
      <c r="T75" s="240">
        <f t="shared" si="28"/>
        <v>30585.599999999999</v>
      </c>
      <c r="U75" s="241">
        <f t="shared" si="28"/>
        <v>17416.8</v>
      </c>
      <c r="V75" s="242">
        <f t="shared" si="28"/>
        <v>17098.2</v>
      </c>
      <c r="X75" s="240">
        <f t="shared" si="29"/>
        <v>22939.199999999997</v>
      </c>
      <c r="Y75" s="241">
        <f t="shared" si="30"/>
        <v>13062.599999999999</v>
      </c>
      <c r="Z75" s="242">
        <f t="shared" si="31"/>
        <v>12823.650000000001</v>
      </c>
      <c r="AB75" s="228">
        <v>0.75</v>
      </c>
      <c r="AC75" s="229">
        <v>0.75</v>
      </c>
      <c r="AD75" s="230">
        <v>0.75</v>
      </c>
    </row>
    <row r="76" spans="2:30" x14ac:dyDescent="0.25">
      <c r="B76" s="185"/>
      <c r="C76" s="186"/>
      <c r="D76" s="186" t="s">
        <v>305</v>
      </c>
      <c r="E76" s="187"/>
      <c r="F76" s="70" t="s">
        <v>269</v>
      </c>
      <c r="G76" s="188"/>
      <c r="H76" s="189"/>
      <c r="I76" s="190"/>
      <c r="J76" s="191"/>
      <c r="K76" s="192"/>
      <c r="L76" s="192"/>
      <c r="M76" s="192"/>
      <c r="N76" s="192"/>
      <c r="O76" s="190"/>
      <c r="P76" s="192"/>
      <c r="Q76" s="192"/>
      <c r="R76" s="182"/>
      <c r="T76" s="246"/>
      <c r="U76" s="247"/>
      <c r="V76" s="248"/>
      <c r="X76" s="246"/>
      <c r="Y76" s="247"/>
      <c r="Z76" s="248"/>
      <c r="AB76" s="222"/>
      <c r="AC76" s="223"/>
      <c r="AD76" s="224"/>
    </row>
    <row r="77" spans="2:30" x14ac:dyDescent="0.25">
      <c r="B77" s="149"/>
      <c r="C77" s="150"/>
      <c r="D77" s="151" t="s">
        <v>270</v>
      </c>
      <c r="E77" s="152" t="s">
        <v>77</v>
      </c>
      <c r="F77" s="70" t="s">
        <v>271</v>
      </c>
      <c r="G77" s="153" t="s">
        <v>8</v>
      </c>
      <c r="H77" s="154">
        <v>4.8600000000000003</v>
      </c>
      <c r="I77" s="155">
        <v>0.2</v>
      </c>
      <c r="J77" s="156" t="s">
        <v>158</v>
      </c>
      <c r="K77" s="147">
        <f t="shared" ref="K77:K85" si="32">H77*(1-I77)</f>
        <v>3.8880000000000003</v>
      </c>
      <c r="L77" s="147">
        <v>5.6</v>
      </c>
      <c r="M77" s="147">
        <v>6.43</v>
      </c>
      <c r="N77" s="147">
        <v>5.6</v>
      </c>
      <c r="O77" s="155">
        <v>0.5</v>
      </c>
      <c r="P77" s="147">
        <f t="shared" si="24"/>
        <v>2.8</v>
      </c>
      <c r="Q77" s="147">
        <f t="shared" ref="Q77:Q85" si="33">MIN(4,P77)</f>
        <v>2.8</v>
      </c>
      <c r="R77" s="171">
        <v>10.89</v>
      </c>
      <c r="T77" s="237">
        <f t="shared" ref="T77:V87" si="34">ROUNDDOWN($R77*T$6,2)</f>
        <v>12545.28</v>
      </c>
      <c r="U77" s="238">
        <f t="shared" si="34"/>
        <v>7143.84</v>
      </c>
      <c r="V77" s="239">
        <f t="shared" si="34"/>
        <v>7013.16</v>
      </c>
      <c r="X77" s="237">
        <f t="shared" si="29"/>
        <v>9408.9600000000009</v>
      </c>
      <c r="Y77" s="238">
        <f t="shared" si="30"/>
        <v>5357.88</v>
      </c>
      <c r="Z77" s="239">
        <f t="shared" si="31"/>
        <v>5259.87</v>
      </c>
      <c r="AB77" s="225">
        <v>0.75</v>
      </c>
      <c r="AC77" s="226">
        <v>0.75</v>
      </c>
      <c r="AD77" s="227">
        <v>0.75</v>
      </c>
    </row>
    <row r="78" spans="2:30" x14ac:dyDescent="0.25">
      <c r="B78" s="149"/>
      <c r="C78" s="150"/>
      <c r="D78" s="151" t="s">
        <v>117</v>
      </c>
      <c r="E78" s="152" t="s">
        <v>78</v>
      </c>
      <c r="F78" s="163"/>
      <c r="G78" s="153" t="s">
        <v>8</v>
      </c>
      <c r="H78" s="154">
        <v>6.94</v>
      </c>
      <c r="I78" s="155">
        <v>0.3</v>
      </c>
      <c r="J78" s="156" t="s">
        <v>156</v>
      </c>
      <c r="K78" s="147">
        <f t="shared" si="32"/>
        <v>4.8579999999999997</v>
      </c>
      <c r="L78" s="147">
        <v>5.6</v>
      </c>
      <c r="M78" s="147">
        <v>6.43</v>
      </c>
      <c r="N78" s="147">
        <v>5.6</v>
      </c>
      <c r="O78" s="155">
        <v>0.5</v>
      </c>
      <c r="P78" s="147">
        <f t="shared" si="24"/>
        <v>2.8</v>
      </c>
      <c r="Q78" s="147">
        <f t="shared" si="33"/>
        <v>2.8</v>
      </c>
      <c r="R78" s="171">
        <v>13.6</v>
      </c>
      <c r="T78" s="237">
        <f t="shared" si="34"/>
        <v>15667.2</v>
      </c>
      <c r="U78" s="238">
        <f t="shared" si="34"/>
        <v>8921.6</v>
      </c>
      <c r="V78" s="239">
        <f t="shared" si="34"/>
        <v>8758.4</v>
      </c>
      <c r="X78" s="237">
        <f t="shared" si="29"/>
        <v>11750.400000000001</v>
      </c>
      <c r="Y78" s="238">
        <f t="shared" si="30"/>
        <v>6691.2000000000007</v>
      </c>
      <c r="Z78" s="239">
        <f t="shared" si="31"/>
        <v>6568.7999999999993</v>
      </c>
      <c r="AB78" s="225">
        <v>0.75</v>
      </c>
      <c r="AC78" s="226">
        <v>0.75</v>
      </c>
      <c r="AD78" s="227">
        <v>0.75</v>
      </c>
    </row>
    <row r="79" spans="2:30" x14ac:dyDescent="0.25">
      <c r="B79" s="149"/>
      <c r="C79" s="150"/>
      <c r="D79" s="151" t="s">
        <v>272</v>
      </c>
      <c r="E79" s="152" t="s">
        <v>82</v>
      </c>
      <c r="F79" s="70" t="s">
        <v>273</v>
      </c>
      <c r="G79" s="153" t="s">
        <v>8</v>
      </c>
      <c r="H79" s="154">
        <v>3.4</v>
      </c>
      <c r="I79" s="155">
        <v>0.28999999999999998</v>
      </c>
      <c r="J79" s="156" t="s">
        <v>158</v>
      </c>
      <c r="K79" s="147">
        <f>H79*(1-I79)</f>
        <v>2.4139999999999997</v>
      </c>
      <c r="L79" s="147">
        <v>5.6</v>
      </c>
      <c r="M79" s="147">
        <v>6.43</v>
      </c>
      <c r="N79" s="147">
        <v>5.6</v>
      </c>
      <c r="O79" s="155">
        <v>0.5</v>
      </c>
      <c r="P79" s="147">
        <f>ROUND(N79*O79,2)</f>
        <v>2.8</v>
      </c>
      <c r="Q79" s="147">
        <f>MIN(4,P79)</f>
        <v>2.8</v>
      </c>
      <c r="R79" s="171">
        <v>6.76</v>
      </c>
      <c r="T79" s="237">
        <f t="shared" si="34"/>
        <v>7787.52</v>
      </c>
      <c r="U79" s="238">
        <f t="shared" si="34"/>
        <v>4434.5600000000004</v>
      </c>
      <c r="V79" s="239">
        <f t="shared" si="34"/>
        <v>4353.4399999999996</v>
      </c>
      <c r="X79" s="237">
        <f t="shared" si="29"/>
        <v>5840.64</v>
      </c>
      <c r="Y79" s="238">
        <f t="shared" si="30"/>
        <v>3325.92</v>
      </c>
      <c r="Z79" s="239">
        <f t="shared" si="31"/>
        <v>3265.08</v>
      </c>
      <c r="AB79" s="225">
        <v>0.75</v>
      </c>
      <c r="AC79" s="226">
        <v>0.75</v>
      </c>
      <c r="AD79" s="227">
        <v>0.75</v>
      </c>
    </row>
    <row r="80" spans="2:30" x14ac:dyDescent="0.25">
      <c r="B80" s="149"/>
      <c r="C80" s="150"/>
      <c r="D80" s="151" t="s">
        <v>274</v>
      </c>
      <c r="E80" s="152" t="s">
        <v>275</v>
      </c>
      <c r="F80" s="70" t="s">
        <v>276</v>
      </c>
      <c r="G80" s="153" t="s">
        <v>8</v>
      </c>
      <c r="H80" s="154">
        <v>5.19</v>
      </c>
      <c r="I80" s="155">
        <v>0.4</v>
      </c>
      <c r="J80" s="156" t="s">
        <v>158</v>
      </c>
      <c r="K80" s="147">
        <f t="shared" ref="K80" si="35">H80*(1-I80)</f>
        <v>3.1140000000000003</v>
      </c>
      <c r="L80" s="147">
        <v>5.6</v>
      </c>
      <c r="M80" s="147">
        <v>6.43</v>
      </c>
      <c r="N80" s="147">
        <v>5.6</v>
      </c>
      <c r="O80" s="155">
        <v>0.5</v>
      </c>
      <c r="P80" s="147">
        <f t="shared" ref="P80" si="36">ROUND(N80*O80,2)</f>
        <v>2.8</v>
      </c>
      <c r="Q80" s="147">
        <f t="shared" ref="Q80" si="37">MIN(4,P80)</f>
        <v>2.8</v>
      </c>
      <c r="R80" s="171">
        <v>8.7200000000000006</v>
      </c>
      <c r="T80" s="237">
        <f t="shared" si="34"/>
        <v>10045.44</v>
      </c>
      <c r="U80" s="238">
        <f t="shared" si="34"/>
        <v>5720.32</v>
      </c>
      <c r="V80" s="239">
        <f t="shared" si="34"/>
        <v>5615.68</v>
      </c>
      <c r="X80" s="237">
        <f t="shared" si="29"/>
        <v>7534.08</v>
      </c>
      <c r="Y80" s="238">
        <f t="shared" si="30"/>
        <v>4290.24</v>
      </c>
      <c r="Z80" s="239">
        <f t="shared" si="31"/>
        <v>4211.76</v>
      </c>
      <c r="AB80" s="225">
        <v>0.75</v>
      </c>
      <c r="AC80" s="226">
        <v>0.75</v>
      </c>
      <c r="AD80" s="227">
        <v>0.75</v>
      </c>
    </row>
    <row r="81" spans="2:30" ht="13.8" thickBot="1" x14ac:dyDescent="0.3">
      <c r="B81" s="149"/>
      <c r="C81" s="150"/>
      <c r="D81" s="151" t="s">
        <v>277</v>
      </c>
      <c r="E81" s="152" t="s">
        <v>278</v>
      </c>
      <c r="F81" s="133" t="s">
        <v>279</v>
      </c>
      <c r="G81" s="153" t="s">
        <v>8</v>
      </c>
      <c r="H81" s="154">
        <v>6.59</v>
      </c>
      <c r="I81" s="155">
        <v>0.4</v>
      </c>
      <c r="J81" s="156" t="s">
        <v>156</v>
      </c>
      <c r="K81" s="147">
        <f>H81*(1-I81)</f>
        <v>3.9539999999999997</v>
      </c>
      <c r="L81" s="147">
        <v>5.6</v>
      </c>
      <c r="M81" s="147">
        <v>6.43</v>
      </c>
      <c r="N81" s="147">
        <v>5.6</v>
      </c>
      <c r="O81" s="155">
        <v>0.5</v>
      </c>
      <c r="P81" s="147">
        <f>ROUND(N81*O81,2)</f>
        <v>2.8</v>
      </c>
      <c r="Q81" s="147">
        <f>MIN(4,P81)</f>
        <v>2.8</v>
      </c>
      <c r="R81" s="171">
        <v>11.07</v>
      </c>
      <c r="T81" s="237">
        <f t="shared" si="34"/>
        <v>12752.64</v>
      </c>
      <c r="U81" s="238">
        <f t="shared" si="34"/>
        <v>7261.92</v>
      </c>
      <c r="V81" s="239">
        <f t="shared" si="34"/>
        <v>7129.08</v>
      </c>
      <c r="X81" s="237">
        <f t="shared" si="29"/>
        <v>9564.48</v>
      </c>
      <c r="Y81" s="238">
        <f t="shared" si="30"/>
        <v>5446.4400000000005</v>
      </c>
      <c r="Z81" s="239">
        <f t="shared" si="31"/>
        <v>5346.8099999999995</v>
      </c>
      <c r="AB81" s="225">
        <v>0.75</v>
      </c>
      <c r="AC81" s="226">
        <v>0.75</v>
      </c>
      <c r="AD81" s="227">
        <v>0.75</v>
      </c>
    </row>
    <row r="82" spans="2:30" x14ac:dyDescent="0.25">
      <c r="B82" s="149"/>
      <c r="C82" s="150"/>
      <c r="D82" s="151" t="s">
        <v>83</v>
      </c>
      <c r="E82" s="152" t="s">
        <v>84</v>
      </c>
      <c r="F82" s="70" t="s">
        <v>276</v>
      </c>
      <c r="G82" s="153" t="s">
        <v>8</v>
      </c>
      <c r="H82" s="154">
        <v>8.9499999999999993</v>
      </c>
      <c r="I82" s="155">
        <v>0.24</v>
      </c>
      <c r="J82" s="156" t="s">
        <v>158</v>
      </c>
      <c r="K82" s="147">
        <f t="shared" si="32"/>
        <v>6.8019999999999996</v>
      </c>
      <c r="L82" s="147">
        <v>5.6</v>
      </c>
      <c r="M82" s="147">
        <v>6.43</v>
      </c>
      <c r="N82" s="147">
        <v>5.6</v>
      </c>
      <c r="O82" s="155">
        <v>0.5</v>
      </c>
      <c r="P82" s="147">
        <f t="shared" si="24"/>
        <v>2.8</v>
      </c>
      <c r="Q82" s="147">
        <f t="shared" si="33"/>
        <v>2.8</v>
      </c>
      <c r="R82" s="171">
        <v>19.05</v>
      </c>
      <c r="T82" s="237">
        <f t="shared" si="34"/>
        <v>21945.599999999999</v>
      </c>
      <c r="U82" s="238">
        <f t="shared" si="34"/>
        <v>12496.8</v>
      </c>
      <c r="V82" s="239">
        <f t="shared" si="34"/>
        <v>12268.2</v>
      </c>
      <c r="X82" s="237">
        <f t="shared" si="29"/>
        <v>16459.199999999997</v>
      </c>
      <c r="Y82" s="238">
        <f t="shared" si="30"/>
        <v>9372.5999999999985</v>
      </c>
      <c r="Z82" s="239">
        <f t="shared" si="31"/>
        <v>9201.1500000000015</v>
      </c>
      <c r="AB82" s="225">
        <v>0.75</v>
      </c>
      <c r="AC82" s="226">
        <v>0.75</v>
      </c>
      <c r="AD82" s="227">
        <v>0.75</v>
      </c>
    </row>
    <row r="83" spans="2:30" ht="13.8" thickBot="1" x14ac:dyDescent="0.3">
      <c r="B83" s="149"/>
      <c r="C83" s="150"/>
      <c r="D83" s="151" t="s">
        <v>79</v>
      </c>
      <c r="E83" s="152" t="s">
        <v>80</v>
      </c>
      <c r="F83" s="133" t="s">
        <v>279</v>
      </c>
      <c r="G83" s="153" t="s">
        <v>8</v>
      </c>
      <c r="H83" s="154">
        <v>2.29</v>
      </c>
      <c r="I83" s="155">
        <v>0.42</v>
      </c>
      <c r="J83" s="156" t="s">
        <v>157</v>
      </c>
      <c r="K83" s="147">
        <f>H83*(1-I83)</f>
        <v>1.3282000000000003</v>
      </c>
      <c r="L83" s="147">
        <v>5.6</v>
      </c>
      <c r="M83" s="147">
        <v>6.43</v>
      </c>
      <c r="N83" s="147">
        <v>5.6</v>
      </c>
      <c r="O83" s="155">
        <v>0.5</v>
      </c>
      <c r="P83" s="147">
        <f>ROUND(N83*O83,2)</f>
        <v>2.8</v>
      </c>
      <c r="Q83" s="147">
        <f>MIN(4,P83)</f>
        <v>2.8</v>
      </c>
      <c r="R83" s="171">
        <v>3.72</v>
      </c>
      <c r="T83" s="237">
        <f t="shared" si="34"/>
        <v>4285.4399999999996</v>
      </c>
      <c r="U83" s="238">
        <f t="shared" si="34"/>
        <v>2440.3200000000002</v>
      </c>
      <c r="V83" s="239">
        <f t="shared" si="34"/>
        <v>2395.6799999999998</v>
      </c>
      <c r="X83" s="237">
        <f t="shared" si="29"/>
        <v>3214.08</v>
      </c>
      <c r="Y83" s="238">
        <f t="shared" si="30"/>
        <v>1830.2400000000002</v>
      </c>
      <c r="Z83" s="239">
        <f t="shared" si="31"/>
        <v>1796.7599999999998</v>
      </c>
      <c r="AB83" s="225">
        <v>0.75</v>
      </c>
      <c r="AC83" s="226">
        <v>0.75</v>
      </c>
      <c r="AD83" s="227">
        <v>0.75</v>
      </c>
    </row>
    <row r="84" spans="2:30" x14ac:dyDescent="0.25">
      <c r="B84" s="146"/>
      <c r="C84" s="143"/>
      <c r="D84" s="144" t="s">
        <v>85</v>
      </c>
      <c r="E84" s="119" t="s">
        <v>86</v>
      </c>
      <c r="F84" s="70" t="s">
        <v>280</v>
      </c>
      <c r="G84" s="120" t="s">
        <v>8</v>
      </c>
      <c r="H84" s="121">
        <v>5</v>
      </c>
      <c r="I84" s="122">
        <v>0.3</v>
      </c>
      <c r="J84" s="123" t="s">
        <v>156</v>
      </c>
      <c r="K84" s="124">
        <f t="shared" si="32"/>
        <v>3.5</v>
      </c>
      <c r="L84" s="124">
        <v>5.6</v>
      </c>
      <c r="M84" s="124">
        <v>6.43</v>
      </c>
      <c r="N84" s="124">
        <v>5.6</v>
      </c>
      <c r="O84" s="122">
        <v>0.5</v>
      </c>
      <c r="P84" s="124">
        <f t="shared" si="24"/>
        <v>2.8</v>
      </c>
      <c r="Q84" s="124">
        <f t="shared" si="33"/>
        <v>2.8</v>
      </c>
      <c r="R84" s="193">
        <v>9.7999999999999989</v>
      </c>
      <c r="T84" s="237">
        <f t="shared" si="34"/>
        <v>11289.6</v>
      </c>
      <c r="U84" s="238">
        <f t="shared" si="34"/>
        <v>6428.8</v>
      </c>
      <c r="V84" s="239">
        <f t="shared" si="34"/>
        <v>6311.2</v>
      </c>
      <c r="X84" s="237">
        <f t="shared" si="29"/>
        <v>8467.2000000000007</v>
      </c>
      <c r="Y84" s="238">
        <f t="shared" si="30"/>
        <v>4821.6000000000004</v>
      </c>
      <c r="Z84" s="239">
        <f t="shared" si="31"/>
        <v>4733.3999999999996</v>
      </c>
      <c r="AB84" s="225">
        <v>0.75</v>
      </c>
      <c r="AC84" s="226">
        <v>0.75</v>
      </c>
      <c r="AD84" s="227">
        <v>0.75</v>
      </c>
    </row>
    <row r="85" spans="2:30" x14ac:dyDescent="0.25">
      <c r="B85" s="194"/>
      <c r="C85" s="195"/>
      <c r="D85" s="196" t="s">
        <v>116</v>
      </c>
      <c r="E85" s="197" t="s">
        <v>135</v>
      </c>
      <c r="F85" s="70"/>
      <c r="G85" s="120" t="s">
        <v>8</v>
      </c>
      <c r="H85" s="198">
        <v>1.95</v>
      </c>
      <c r="I85" s="199">
        <v>0.3</v>
      </c>
      <c r="J85" s="200" t="s">
        <v>156</v>
      </c>
      <c r="K85" s="201">
        <f t="shared" si="32"/>
        <v>1.365</v>
      </c>
      <c r="L85" s="201">
        <v>5.6</v>
      </c>
      <c r="M85" s="201">
        <v>6.43</v>
      </c>
      <c r="N85" s="201">
        <v>5.6</v>
      </c>
      <c r="O85" s="199">
        <v>0.5</v>
      </c>
      <c r="P85" s="201">
        <f t="shared" si="24"/>
        <v>2.8</v>
      </c>
      <c r="Q85" s="201">
        <f t="shared" si="33"/>
        <v>2.8</v>
      </c>
      <c r="R85" s="145">
        <v>3.82</v>
      </c>
      <c r="T85" s="237">
        <f t="shared" si="34"/>
        <v>4400.6400000000003</v>
      </c>
      <c r="U85" s="238">
        <f t="shared" si="34"/>
        <v>2505.92</v>
      </c>
      <c r="V85" s="239">
        <f t="shared" si="34"/>
        <v>2460.08</v>
      </c>
      <c r="X85" s="237">
        <f t="shared" si="29"/>
        <v>3300.4800000000005</v>
      </c>
      <c r="Y85" s="238">
        <f t="shared" si="30"/>
        <v>1879.44</v>
      </c>
      <c r="Z85" s="239">
        <f t="shared" si="31"/>
        <v>1845.06</v>
      </c>
      <c r="AB85" s="225">
        <v>0.75</v>
      </c>
      <c r="AC85" s="226">
        <v>0.75</v>
      </c>
      <c r="AD85" s="227">
        <v>0.75</v>
      </c>
    </row>
    <row r="86" spans="2:30" ht="13.8" thickBot="1" x14ac:dyDescent="0.3">
      <c r="B86" s="149"/>
      <c r="C86" s="150"/>
      <c r="D86" s="151" t="s">
        <v>281</v>
      </c>
      <c r="E86" s="152" t="s">
        <v>134</v>
      </c>
      <c r="F86" s="202"/>
      <c r="G86" s="153" t="s">
        <v>8</v>
      </c>
      <c r="H86" s="154">
        <v>8.51</v>
      </c>
      <c r="I86" s="155">
        <v>0.53</v>
      </c>
      <c r="J86" s="156" t="s">
        <v>157</v>
      </c>
      <c r="K86" s="147">
        <f>H86*(1-I86)</f>
        <v>3.9996999999999998</v>
      </c>
      <c r="L86" s="147">
        <v>5.6</v>
      </c>
      <c r="M86" s="147">
        <v>6.43</v>
      </c>
      <c r="N86" s="147">
        <v>5.6</v>
      </c>
      <c r="O86" s="155">
        <v>0.5</v>
      </c>
      <c r="P86" s="147">
        <f>ROUND(N86*O86,2)</f>
        <v>2.8</v>
      </c>
      <c r="Q86" s="147">
        <f>MIN(4,P86)</f>
        <v>2.8</v>
      </c>
      <c r="R86" s="171">
        <v>11.2</v>
      </c>
      <c r="T86" s="237">
        <f t="shared" si="34"/>
        <v>12902.4</v>
      </c>
      <c r="U86" s="238">
        <f t="shared" si="34"/>
        <v>7347.2</v>
      </c>
      <c r="V86" s="239">
        <f t="shared" si="34"/>
        <v>7212.8</v>
      </c>
      <c r="X86" s="237">
        <f t="shared" si="29"/>
        <v>9676.7999999999993</v>
      </c>
      <c r="Y86" s="238">
        <f t="shared" si="30"/>
        <v>5510.4</v>
      </c>
      <c r="Z86" s="239">
        <f t="shared" si="31"/>
        <v>5409.6</v>
      </c>
      <c r="AB86" s="225">
        <v>0.75</v>
      </c>
      <c r="AC86" s="226">
        <v>0.75</v>
      </c>
      <c r="AD86" s="227">
        <v>0.75</v>
      </c>
    </row>
    <row r="87" spans="2:30" ht="13.8" thickBot="1" x14ac:dyDescent="0.3">
      <c r="B87" s="149"/>
      <c r="C87" s="150"/>
      <c r="D87" s="151" t="s">
        <v>282</v>
      </c>
      <c r="E87" s="152" t="s">
        <v>81</v>
      </c>
      <c r="F87" s="68"/>
      <c r="G87" s="153" t="s">
        <v>8</v>
      </c>
      <c r="H87" s="154">
        <v>10.25</v>
      </c>
      <c r="I87" s="155">
        <v>0.49</v>
      </c>
      <c r="J87" s="156" t="s">
        <v>157</v>
      </c>
      <c r="K87" s="147">
        <f>H87*(1-I87)</f>
        <v>5.2275</v>
      </c>
      <c r="L87" s="147">
        <v>5.6</v>
      </c>
      <c r="M87" s="147">
        <v>6.43</v>
      </c>
      <c r="N87" s="147">
        <v>5.6</v>
      </c>
      <c r="O87" s="155">
        <v>0.5</v>
      </c>
      <c r="P87" s="147">
        <f>ROUND(N87*O87,2)</f>
        <v>2.8</v>
      </c>
      <c r="Q87" s="147">
        <f>MIN(4,P87)</f>
        <v>2.8</v>
      </c>
      <c r="R87" s="171">
        <v>14.64</v>
      </c>
      <c r="T87" s="249">
        <f t="shared" si="34"/>
        <v>16865.28</v>
      </c>
      <c r="U87" s="250">
        <f t="shared" si="34"/>
        <v>9603.84</v>
      </c>
      <c r="V87" s="251">
        <f t="shared" si="34"/>
        <v>9428.16</v>
      </c>
      <c r="X87" s="249">
        <f t="shared" si="29"/>
        <v>12648.96</v>
      </c>
      <c r="Y87" s="250">
        <f t="shared" si="30"/>
        <v>7202.88</v>
      </c>
      <c r="Z87" s="251">
        <f t="shared" si="31"/>
        <v>7071.12</v>
      </c>
      <c r="AB87" s="228">
        <v>0.75</v>
      </c>
      <c r="AC87" s="229">
        <v>0.75</v>
      </c>
      <c r="AD87" s="230">
        <v>0.75</v>
      </c>
    </row>
    <row r="88" spans="2:30" x14ac:dyDescent="0.25">
      <c r="B88" s="203"/>
      <c r="C88" s="204"/>
      <c r="D88" s="203" t="s">
        <v>87</v>
      </c>
      <c r="E88" s="187"/>
      <c r="F88" s="70" t="s">
        <v>283</v>
      </c>
      <c r="G88" s="188"/>
      <c r="H88" s="189"/>
      <c r="I88" s="190"/>
      <c r="J88" s="191"/>
      <c r="K88" s="192"/>
      <c r="L88" s="192"/>
      <c r="M88" s="192"/>
      <c r="N88" s="192"/>
      <c r="O88" s="190"/>
      <c r="P88" s="192"/>
      <c r="Q88" s="192"/>
      <c r="R88" s="182"/>
      <c r="T88" s="234"/>
      <c r="U88" s="235"/>
      <c r="V88" s="236"/>
      <c r="X88" s="234"/>
      <c r="Y88" s="235"/>
      <c r="Z88" s="236"/>
      <c r="AB88" s="231"/>
      <c r="AC88" s="232"/>
      <c r="AD88" s="233"/>
    </row>
    <row r="89" spans="2:30" x14ac:dyDescent="0.25">
      <c r="B89" s="149"/>
      <c r="C89" s="150"/>
      <c r="D89" s="151" t="s">
        <v>284</v>
      </c>
      <c r="E89" s="152" t="s">
        <v>88</v>
      </c>
      <c r="F89" s="70" t="s">
        <v>285</v>
      </c>
      <c r="G89" s="153" t="s">
        <v>8</v>
      </c>
      <c r="H89" s="154">
        <v>12.13</v>
      </c>
      <c r="I89" s="155">
        <v>0.4</v>
      </c>
      <c r="J89" s="156" t="s">
        <v>156</v>
      </c>
      <c r="K89" s="147">
        <f>H89*(1-I89)</f>
        <v>7.2780000000000005</v>
      </c>
      <c r="L89" s="147">
        <v>4.45</v>
      </c>
      <c r="M89" s="147">
        <v>3.39</v>
      </c>
      <c r="N89" s="147">
        <v>4.45</v>
      </c>
      <c r="O89" s="155">
        <v>0.5</v>
      </c>
      <c r="P89" s="147">
        <f t="shared" si="24"/>
        <v>2.23</v>
      </c>
      <c r="Q89" s="147">
        <f>MIN(4,P89)</f>
        <v>2.23</v>
      </c>
      <c r="R89" s="171">
        <v>16.23</v>
      </c>
      <c r="T89" s="237">
        <f t="shared" ref="T89:V91" si="38">ROUNDDOWN($R89*T$6,2)</f>
        <v>18696.96</v>
      </c>
      <c r="U89" s="238">
        <f t="shared" si="38"/>
        <v>10646.88</v>
      </c>
      <c r="V89" s="239">
        <f t="shared" si="38"/>
        <v>10452.120000000001</v>
      </c>
      <c r="X89" s="237">
        <f t="shared" si="29"/>
        <v>14022.72</v>
      </c>
      <c r="Y89" s="238">
        <f t="shared" si="30"/>
        <v>7985.16</v>
      </c>
      <c r="Z89" s="239">
        <f t="shared" si="31"/>
        <v>7839.09</v>
      </c>
      <c r="AB89" s="225">
        <v>0.75</v>
      </c>
      <c r="AC89" s="226">
        <v>0.75</v>
      </c>
      <c r="AD89" s="227">
        <v>0.75</v>
      </c>
    </row>
    <row r="90" spans="2:30" x14ac:dyDescent="0.25">
      <c r="B90" s="159"/>
      <c r="C90" s="160"/>
      <c r="D90" s="151" t="s">
        <v>286</v>
      </c>
      <c r="E90" s="162" t="s">
        <v>89</v>
      </c>
      <c r="F90" s="163" t="s">
        <v>287</v>
      </c>
      <c r="G90" s="164" t="s">
        <v>129</v>
      </c>
      <c r="H90" s="165">
        <v>27.07</v>
      </c>
      <c r="I90" s="166">
        <v>0.35</v>
      </c>
      <c r="J90" s="167" t="s">
        <v>157</v>
      </c>
      <c r="K90" s="168">
        <f>H90*(1-I90)</f>
        <v>17.595500000000001</v>
      </c>
      <c r="L90" s="168">
        <v>4.45</v>
      </c>
      <c r="M90" s="168">
        <v>3.39</v>
      </c>
      <c r="N90" s="168">
        <v>4.45</v>
      </c>
      <c r="O90" s="166">
        <v>0.5</v>
      </c>
      <c r="P90" s="168">
        <f t="shared" si="24"/>
        <v>2.23</v>
      </c>
      <c r="Q90" s="168">
        <f>MIN(4,P90)</f>
        <v>2.23</v>
      </c>
      <c r="R90" s="148">
        <v>39.24</v>
      </c>
      <c r="T90" s="237">
        <f t="shared" si="38"/>
        <v>45204.480000000003</v>
      </c>
      <c r="U90" s="238">
        <f t="shared" si="38"/>
        <v>25741.439999999999</v>
      </c>
      <c r="V90" s="239">
        <f t="shared" si="38"/>
        <v>25270.560000000001</v>
      </c>
      <c r="X90" s="237">
        <f t="shared" si="29"/>
        <v>33903.360000000001</v>
      </c>
      <c r="Y90" s="238">
        <f t="shared" si="30"/>
        <v>19306.079999999998</v>
      </c>
      <c r="Z90" s="239">
        <f t="shared" si="31"/>
        <v>18952.920000000002</v>
      </c>
      <c r="AB90" s="225">
        <v>0.75</v>
      </c>
      <c r="AC90" s="226">
        <v>0.75</v>
      </c>
      <c r="AD90" s="227">
        <v>0.75</v>
      </c>
    </row>
    <row r="91" spans="2:30" ht="13.8" thickBot="1" x14ac:dyDescent="0.3">
      <c r="B91" s="129"/>
      <c r="C91" s="130"/>
      <c r="D91" s="131" t="s">
        <v>115</v>
      </c>
      <c r="E91" s="132" t="s">
        <v>136</v>
      </c>
      <c r="F91" s="133" t="s">
        <v>287</v>
      </c>
      <c r="G91" s="134" t="s">
        <v>128</v>
      </c>
      <c r="H91" s="135">
        <v>1.45</v>
      </c>
      <c r="I91" s="136">
        <v>0.3</v>
      </c>
      <c r="J91" s="137" t="s">
        <v>156</v>
      </c>
      <c r="K91" s="138">
        <f>H91*(1-I91)</f>
        <v>1.0149999999999999</v>
      </c>
      <c r="L91" s="138">
        <v>6.41</v>
      </c>
      <c r="M91" s="138">
        <v>3.39</v>
      </c>
      <c r="N91" s="138">
        <v>4.45</v>
      </c>
      <c r="O91" s="136">
        <v>0.5</v>
      </c>
      <c r="P91" s="138">
        <f t="shared" si="24"/>
        <v>2.23</v>
      </c>
      <c r="Q91" s="138">
        <f>MIN(4,P91)</f>
        <v>2.23</v>
      </c>
      <c r="R91" s="141">
        <v>2.2599999999999998</v>
      </c>
      <c r="T91" s="240">
        <f t="shared" si="38"/>
        <v>2603.52</v>
      </c>
      <c r="U91" s="241">
        <f t="shared" si="38"/>
        <v>1482.56</v>
      </c>
      <c r="V91" s="242">
        <f t="shared" si="38"/>
        <v>1455.44</v>
      </c>
      <c r="X91" s="240">
        <f t="shared" si="29"/>
        <v>1952.6399999999999</v>
      </c>
      <c r="Y91" s="241">
        <f t="shared" si="30"/>
        <v>1111.92</v>
      </c>
      <c r="Z91" s="242">
        <f t="shared" si="31"/>
        <v>1091.58</v>
      </c>
      <c r="AB91" s="228">
        <v>0.75</v>
      </c>
      <c r="AC91" s="229">
        <v>0.75</v>
      </c>
      <c r="AD91" s="230">
        <v>0.75</v>
      </c>
    </row>
    <row r="92" spans="2:30" x14ac:dyDescent="0.25">
      <c r="B92" s="205"/>
      <c r="C92" s="206"/>
      <c r="I92" s="207"/>
    </row>
    <row r="93" spans="2:30" x14ac:dyDescent="0.25">
      <c r="B93" s="208"/>
      <c r="C93" s="206"/>
      <c r="I93" s="209"/>
    </row>
    <row r="94" spans="2:30" x14ac:dyDescent="0.25">
      <c r="B94" s="210"/>
      <c r="C94" s="206"/>
      <c r="I94" s="211"/>
    </row>
    <row r="95" spans="2:30" ht="12" customHeight="1" x14ac:dyDescent="0.25">
      <c r="B95" s="210"/>
      <c r="C95" s="206"/>
      <c r="I95" s="211"/>
    </row>
    <row r="97" spans="5:18" x14ac:dyDescent="0.25">
      <c r="G97" s="212"/>
      <c r="H97" s="212"/>
    </row>
    <row r="98" spans="5:18" x14ac:dyDescent="0.25">
      <c r="E98" s="213"/>
    </row>
    <row r="99" spans="5:18" x14ac:dyDescent="0.25">
      <c r="E99" s="213"/>
    </row>
    <row r="100" spans="5:18" x14ac:dyDescent="0.25">
      <c r="E100" s="213"/>
    </row>
    <row r="101" spans="5:18" x14ac:dyDescent="0.25">
      <c r="E101" s="213"/>
    </row>
    <row r="102" spans="5:18" x14ac:dyDescent="0.25">
      <c r="E102" s="213"/>
    </row>
    <row r="103" spans="5:18" x14ac:dyDescent="0.25">
      <c r="E103" s="213"/>
    </row>
    <row r="104" spans="5:18" x14ac:dyDescent="0.25">
      <c r="E104" s="213"/>
    </row>
    <row r="105" spans="5:18" x14ac:dyDescent="0.25">
      <c r="E105" s="214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5:18" x14ac:dyDescent="0.25">
      <c r="E106" s="213"/>
    </row>
    <row r="107" spans="5:18" x14ac:dyDescent="0.25">
      <c r="E107" s="213"/>
    </row>
    <row r="108" spans="5:18" x14ac:dyDescent="0.25">
      <c r="E108" s="213"/>
    </row>
    <row r="109" spans="5:18" x14ac:dyDescent="0.25">
      <c r="E109" s="213"/>
    </row>
  </sheetData>
  <sheetProtection algorithmName="SHA-512" hashValue="ZAfK7uf0GL5OytM85pm8mPWeAJ4/NbGNYtu+GVQd2+sdzIsKYXIm2AaIUICoc85mBBLhM8wICBKJYyOuLltzDQ==" saltValue="ZskXGm68Em3IdlwjClyAfw==" spinCount="100000" sheet="1" insertRows="0"/>
  <mergeCells count="2">
    <mergeCell ref="B2:R2"/>
    <mergeCell ref="B3:D3"/>
  </mergeCells>
  <phoneticPr fontId="28" type="noConversion"/>
  <printOptions horizontalCentered="1"/>
  <pageMargins left="0.5" right="0.5" top="0.25" bottom="0.25" header="0.5" footer="0.5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Estimator Worksheet</vt:lpstr>
      <vt:lpstr>Service_Areas</vt:lpstr>
      <vt:lpstr>W_WW</vt:lpstr>
      <vt:lpstr>RIF_Collection</vt:lpstr>
      <vt:lpstr>meters</vt:lpstr>
      <vt:lpstr>'Estimator Worksheet'!Print_Area</vt:lpstr>
      <vt:lpstr>RIF_Collection!Print_Area</vt:lpstr>
      <vt:lpstr>W_WW!Print_Area</vt:lpstr>
      <vt:lpstr>SA</vt:lpstr>
    </vt:vector>
  </TitlesOfParts>
  <Company>Kimley-Horn and Associates,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 user</dc:creator>
  <cp:lastModifiedBy>Bill Smith</cp:lastModifiedBy>
  <cp:lastPrinted>2022-07-29T00:00:41Z</cp:lastPrinted>
  <dcterms:created xsi:type="dcterms:W3CDTF">2005-07-15T17:58:19Z</dcterms:created>
  <dcterms:modified xsi:type="dcterms:W3CDTF">2025-08-31T00:18:19Z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